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Temp\Nová složka\MichalF\2024_09\finále\"/>
    </mc:Choice>
  </mc:AlternateContent>
  <xr:revisionPtr revIDLastSave="0" documentId="13_ncr:1_{ADBB6303-4C1E-4559-897B-DE8325BCEBBB}" xr6:coauthVersionLast="47" xr6:coauthVersionMax="47" xr10:uidLastSave="{00000000-0000-0000-0000-000000000000}"/>
  <bookViews>
    <workbookView xWindow="28680" yWindow="-120" windowWidth="29040" windowHeight="17790" xr2:uid="{00000000-000D-0000-FFFF-FFFF00000000}"/>
  </bookViews>
  <sheets>
    <sheet name="Rekapitulace stavby" sheetId="1" r:id="rId1"/>
    <sheet name="SO101 - Pozemní komunikace" sheetId="2" r:id="rId2"/>
    <sheet name="SO301 - Dešťová kanalizace" sheetId="3" r:id="rId3"/>
    <sheet name="SO401 - Veřejné osvětlení" sheetId="4" r:id="rId4"/>
    <sheet name="v - VON" sheetId="5" r:id="rId5"/>
    <sheet name="Seznam figur" sheetId="6" r:id="rId6"/>
    <sheet name="Pokyny pro vyplnění" sheetId="7" r:id="rId7"/>
  </sheets>
  <definedNames>
    <definedName name="_xlnm._FilterDatabase" localSheetId="1" hidden="1">'SO101 - Pozemní komunikace'!$C$88:$K$286</definedName>
    <definedName name="_xlnm._FilterDatabase" localSheetId="2" hidden="1">'SO301 - Dešťová kanalizace'!$C$83:$K$155</definedName>
    <definedName name="_xlnm._FilterDatabase" localSheetId="3" hidden="1">'SO401 - Veřejné osvětlení'!$C$82:$K$143</definedName>
    <definedName name="_xlnm._FilterDatabase" localSheetId="4" hidden="1">'v - VON'!$C$83:$K$104</definedName>
    <definedName name="_xlnm.Print_Titles" localSheetId="0">'Rekapitulace stavby'!$52:$52</definedName>
    <definedName name="_xlnm.Print_Titles" localSheetId="5">'Seznam figur'!$9:$9</definedName>
    <definedName name="_xlnm.Print_Titles" localSheetId="1">'SO101 - Pozemní komunikace'!$88:$88</definedName>
    <definedName name="_xlnm.Print_Titles" localSheetId="2">'SO301 - Dešťová kanalizace'!$83:$83</definedName>
    <definedName name="_xlnm.Print_Titles" localSheetId="3">'SO401 - Veřejné osvětlení'!$82:$82</definedName>
    <definedName name="_xlnm.Print_Titles" localSheetId="4">'v - VON'!$83:$83</definedName>
    <definedName name="_xlnm.Print_Area" localSheetId="6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stavby'!$C$42:$AQ$59</definedName>
    <definedName name="_xlnm.Print_Area" localSheetId="5">'Seznam figur'!$C$4:$G$68</definedName>
    <definedName name="_xlnm.Print_Area" localSheetId="1">'SO101 - Pozemní komunikace'!$C$4:$J$39,'SO101 - Pozemní komunikace'!$C$45:$J$70,'SO101 - Pozemní komunikace'!$C$76:$K$286</definedName>
    <definedName name="_xlnm.Print_Area" localSheetId="2">'SO301 - Dešťová kanalizace'!$C$4:$J$39,'SO301 - Dešťová kanalizace'!$C$45:$J$65,'SO301 - Dešťová kanalizace'!$C$71:$K$155</definedName>
    <definedName name="_xlnm.Print_Area" localSheetId="3">'SO401 - Veřejné osvětlení'!$C$4:$J$39,'SO401 - Veřejné osvětlení'!$C$45:$J$64,'SO401 - Veřejné osvětlení'!$C$70:$K$143</definedName>
    <definedName name="_xlnm.Print_Area" localSheetId="4">'v - VON'!$C$4:$J$39,'v - VON'!$C$45:$J$65,'v - VON'!$C$71:$K$104</definedName>
  </definedNames>
  <calcPr calcId="181029"/>
</workbook>
</file>

<file path=xl/calcChain.xml><?xml version="1.0" encoding="utf-8"?>
<calcChain xmlns="http://schemas.openxmlformats.org/spreadsheetml/2006/main">
  <c r="D7" i="6" l="1"/>
  <c r="J37" i="5"/>
  <c r="J36" i="5"/>
  <c r="AY58" i="1"/>
  <c r="J35" i="5"/>
  <c r="AX58" i="1"/>
  <c r="BI102" i="5"/>
  <c r="BH102" i="5"/>
  <c r="BG102" i="5"/>
  <c r="BF102" i="5"/>
  <c r="T102" i="5"/>
  <c r="T101" i="5"/>
  <c r="R102" i="5"/>
  <c r="R101" i="5"/>
  <c r="P102" i="5"/>
  <c r="P101" i="5" s="1"/>
  <c r="BI98" i="5"/>
  <c r="BH98" i="5"/>
  <c r="BG98" i="5"/>
  <c r="BF98" i="5"/>
  <c r="T98" i="5"/>
  <c r="T97" i="5"/>
  <c r="R98" i="5"/>
  <c r="R97" i="5" s="1"/>
  <c r="P98" i="5"/>
  <c r="P97" i="5" s="1"/>
  <c r="BI94" i="5"/>
  <c r="BH94" i="5"/>
  <c r="BG94" i="5"/>
  <c r="BF94" i="5"/>
  <c r="T94" i="5"/>
  <c r="T93" i="5" s="1"/>
  <c r="R94" i="5"/>
  <c r="R93" i="5"/>
  <c r="P94" i="5"/>
  <c r="P93" i="5" s="1"/>
  <c r="BI90" i="5"/>
  <c r="BH90" i="5"/>
  <c r="BG90" i="5"/>
  <c r="BF90" i="5"/>
  <c r="T90" i="5"/>
  <c r="R90" i="5"/>
  <c r="P90" i="5"/>
  <c r="BI87" i="5"/>
  <c r="BH87" i="5"/>
  <c r="BG87" i="5"/>
  <c r="BF87" i="5"/>
  <c r="T87" i="5"/>
  <c r="R87" i="5"/>
  <c r="P87" i="5"/>
  <c r="F78" i="5"/>
  <c r="E76" i="5"/>
  <c r="F52" i="5"/>
  <c r="E50" i="5"/>
  <c r="J24" i="5"/>
  <c r="E24" i="5"/>
  <c r="J81" i="5" s="1"/>
  <c r="J23" i="5"/>
  <c r="J21" i="5"/>
  <c r="E21" i="5"/>
  <c r="J54" i="5" s="1"/>
  <c r="J20" i="5"/>
  <c r="J18" i="5"/>
  <c r="E18" i="5"/>
  <c r="F55" i="5" s="1"/>
  <c r="J17" i="5"/>
  <c r="J15" i="5"/>
  <c r="E15" i="5"/>
  <c r="F80" i="5" s="1"/>
  <c r="J14" i="5"/>
  <c r="J12" i="5"/>
  <c r="J78" i="5" s="1"/>
  <c r="E7" i="5"/>
  <c r="E74" i="5"/>
  <c r="J37" i="4"/>
  <c r="J36" i="4"/>
  <c r="AY57" i="1" s="1"/>
  <c r="J35" i="4"/>
  <c r="AX57" i="1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4" i="4"/>
  <c r="BH114" i="4"/>
  <c r="BG114" i="4"/>
  <c r="BF114" i="4"/>
  <c r="T114" i="4"/>
  <c r="R114" i="4"/>
  <c r="P114" i="4"/>
  <c r="BI112" i="4"/>
  <c r="BH112" i="4"/>
  <c r="BG112" i="4"/>
  <c r="BF112" i="4"/>
  <c r="T112" i="4"/>
  <c r="R112" i="4"/>
  <c r="P112" i="4"/>
  <c r="BI110" i="4"/>
  <c r="BH110" i="4"/>
  <c r="BG110" i="4"/>
  <c r="BF110" i="4"/>
  <c r="T110" i="4"/>
  <c r="R110" i="4"/>
  <c r="P110" i="4"/>
  <c r="BI108" i="4"/>
  <c r="BH108" i="4"/>
  <c r="BG108" i="4"/>
  <c r="BF108" i="4"/>
  <c r="T108" i="4"/>
  <c r="R108" i="4"/>
  <c r="P108" i="4"/>
  <c r="BI106" i="4"/>
  <c r="BH106" i="4"/>
  <c r="BG106" i="4"/>
  <c r="BF106" i="4"/>
  <c r="T106" i="4"/>
  <c r="R106" i="4"/>
  <c r="P106" i="4"/>
  <c r="BI105" i="4"/>
  <c r="BH105" i="4"/>
  <c r="BG105" i="4"/>
  <c r="BF105" i="4"/>
  <c r="T105" i="4"/>
  <c r="R105" i="4"/>
  <c r="P105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2" i="4"/>
  <c r="BH102" i="4"/>
  <c r="BG102" i="4"/>
  <c r="BF102" i="4"/>
  <c r="T102" i="4"/>
  <c r="R102" i="4"/>
  <c r="P102" i="4"/>
  <c r="BI101" i="4"/>
  <c r="BH101" i="4"/>
  <c r="BG101" i="4"/>
  <c r="BF101" i="4"/>
  <c r="T101" i="4"/>
  <c r="R101" i="4"/>
  <c r="P101" i="4"/>
  <c r="BI100" i="4"/>
  <c r="BH100" i="4"/>
  <c r="BG100" i="4"/>
  <c r="BF100" i="4"/>
  <c r="T100" i="4"/>
  <c r="R100" i="4"/>
  <c r="P100" i="4"/>
  <c r="BI98" i="4"/>
  <c r="BH98" i="4"/>
  <c r="BG98" i="4"/>
  <c r="BF98" i="4"/>
  <c r="T98" i="4"/>
  <c r="R98" i="4"/>
  <c r="P98" i="4"/>
  <c r="BI97" i="4"/>
  <c r="BH97" i="4"/>
  <c r="BG97" i="4"/>
  <c r="BF97" i="4"/>
  <c r="T97" i="4"/>
  <c r="R97" i="4"/>
  <c r="P97" i="4"/>
  <c r="BI96" i="4"/>
  <c r="BH96" i="4"/>
  <c r="BG96" i="4"/>
  <c r="BF96" i="4"/>
  <c r="T96" i="4"/>
  <c r="R96" i="4"/>
  <c r="P96" i="4"/>
  <c r="BI95" i="4"/>
  <c r="BH95" i="4"/>
  <c r="BG95" i="4"/>
  <c r="BF95" i="4"/>
  <c r="T95" i="4"/>
  <c r="R95" i="4"/>
  <c r="P95" i="4"/>
  <c r="BI93" i="4"/>
  <c r="BH93" i="4"/>
  <c r="BG93" i="4"/>
  <c r="BF93" i="4"/>
  <c r="T93" i="4"/>
  <c r="R93" i="4"/>
  <c r="P93" i="4"/>
  <c r="BI92" i="4"/>
  <c r="BH92" i="4"/>
  <c r="BG92" i="4"/>
  <c r="BF92" i="4"/>
  <c r="T92" i="4"/>
  <c r="R92" i="4"/>
  <c r="P92" i="4"/>
  <c r="BI91" i="4"/>
  <c r="BH91" i="4"/>
  <c r="BG91" i="4"/>
  <c r="BF91" i="4"/>
  <c r="T91" i="4"/>
  <c r="R91" i="4"/>
  <c r="P91" i="4"/>
  <c r="BI90" i="4"/>
  <c r="BH90" i="4"/>
  <c r="BG90" i="4"/>
  <c r="BF90" i="4"/>
  <c r="T90" i="4"/>
  <c r="R90" i="4"/>
  <c r="P90" i="4"/>
  <c r="BI89" i="4"/>
  <c r="BH89" i="4"/>
  <c r="BG89" i="4"/>
  <c r="BF89" i="4"/>
  <c r="T89" i="4"/>
  <c r="R89" i="4"/>
  <c r="P89" i="4"/>
  <c r="BI88" i="4"/>
  <c r="BH88" i="4"/>
  <c r="BG88" i="4"/>
  <c r="BF88" i="4"/>
  <c r="T88" i="4"/>
  <c r="R88" i="4"/>
  <c r="P88" i="4"/>
  <c r="BI87" i="4"/>
  <c r="BH87" i="4"/>
  <c r="BG87" i="4"/>
  <c r="BF87" i="4"/>
  <c r="T87" i="4"/>
  <c r="R87" i="4"/>
  <c r="P87" i="4"/>
  <c r="BI86" i="4"/>
  <c r="BH86" i="4"/>
  <c r="BG86" i="4"/>
  <c r="BF86" i="4"/>
  <c r="T86" i="4"/>
  <c r="R86" i="4"/>
  <c r="P86" i="4"/>
  <c r="BI85" i="4"/>
  <c r="BH85" i="4"/>
  <c r="BG85" i="4"/>
  <c r="BF85" i="4"/>
  <c r="T85" i="4"/>
  <c r="R85" i="4"/>
  <c r="P85" i="4"/>
  <c r="F77" i="4"/>
  <c r="E75" i="4"/>
  <c r="F52" i="4"/>
  <c r="E50" i="4"/>
  <c r="J24" i="4"/>
  <c r="E24" i="4"/>
  <c r="J80" i="4"/>
  <c r="J23" i="4"/>
  <c r="J21" i="4"/>
  <c r="E21" i="4"/>
  <c r="J54" i="4" s="1"/>
  <c r="J20" i="4"/>
  <c r="J18" i="4"/>
  <c r="E18" i="4"/>
  <c r="F55" i="4"/>
  <c r="J17" i="4"/>
  <c r="J15" i="4"/>
  <c r="E15" i="4"/>
  <c r="F54" i="4" s="1"/>
  <c r="J14" i="4"/>
  <c r="J12" i="4"/>
  <c r="J77" i="4" s="1"/>
  <c r="E7" i="4"/>
  <c r="E73" i="4"/>
  <c r="J37" i="3"/>
  <c r="J36" i="3"/>
  <c r="AY56" i="1" s="1"/>
  <c r="J35" i="3"/>
  <c r="AX56" i="1" s="1"/>
  <c r="BI154" i="3"/>
  <c r="BH154" i="3"/>
  <c r="BG154" i="3"/>
  <c r="BF154" i="3"/>
  <c r="T154" i="3"/>
  <c r="T153" i="3" s="1"/>
  <c r="R154" i="3"/>
  <c r="R153" i="3" s="1"/>
  <c r="P154" i="3"/>
  <c r="P153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R129" i="3"/>
  <c r="P129" i="3"/>
  <c r="BI126" i="3"/>
  <c r="BH126" i="3"/>
  <c r="BG126" i="3"/>
  <c r="BF126" i="3"/>
  <c r="T126" i="3"/>
  <c r="R126" i="3"/>
  <c r="P126" i="3"/>
  <c r="BI124" i="3"/>
  <c r="BH124" i="3"/>
  <c r="BG124" i="3"/>
  <c r="BF124" i="3"/>
  <c r="T124" i="3"/>
  <c r="R124" i="3"/>
  <c r="P124" i="3"/>
  <c r="BI121" i="3"/>
  <c r="BH121" i="3"/>
  <c r="BG121" i="3"/>
  <c r="BF121" i="3"/>
  <c r="T121" i="3"/>
  <c r="R121" i="3"/>
  <c r="P121" i="3"/>
  <c r="BI115" i="3"/>
  <c r="BH115" i="3"/>
  <c r="BG115" i="3"/>
  <c r="BF115" i="3"/>
  <c r="T115" i="3"/>
  <c r="T114" i="3"/>
  <c r="R115" i="3"/>
  <c r="R114" i="3"/>
  <c r="P115" i="3"/>
  <c r="P114" i="3"/>
  <c r="BI106" i="3"/>
  <c r="BH106" i="3"/>
  <c r="BG106" i="3"/>
  <c r="BF106" i="3"/>
  <c r="T106" i="3"/>
  <c r="R106" i="3"/>
  <c r="P106" i="3"/>
  <c r="BI101" i="3"/>
  <c r="BH101" i="3"/>
  <c r="BG101" i="3"/>
  <c r="BF101" i="3"/>
  <c r="T101" i="3"/>
  <c r="R101" i="3"/>
  <c r="P101" i="3"/>
  <c r="BI97" i="3"/>
  <c r="BH97" i="3"/>
  <c r="BG97" i="3"/>
  <c r="BF97" i="3"/>
  <c r="T97" i="3"/>
  <c r="R97" i="3"/>
  <c r="P97" i="3"/>
  <c r="BI94" i="3"/>
  <c r="BH94" i="3"/>
  <c r="BG94" i="3"/>
  <c r="BF94" i="3"/>
  <c r="T94" i="3"/>
  <c r="R94" i="3"/>
  <c r="P94" i="3"/>
  <c r="BI87" i="3"/>
  <c r="BH87" i="3"/>
  <c r="BG87" i="3"/>
  <c r="BF87" i="3"/>
  <c r="T87" i="3"/>
  <c r="R87" i="3"/>
  <c r="P87" i="3"/>
  <c r="F78" i="3"/>
  <c r="E76" i="3"/>
  <c r="F52" i="3"/>
  <c r="E50" i="3"/>
  <c r="J24" i="3"/>
  <c r="E24" i="3"/>
  <c r="J55" i="3"/>
  <c r="J23" i="3"/>
  <c r="J21" i="3"/>
  <c r="E21" i="3"/>
  <c r="J80" i="3"/>
  <c r="J20" i="3"/>
  <c r="J18" i="3"/>
  <c r="E18" i="3"/>
  <c r="F81" i="3"/>
  <c r="J17" i="3"/>
  <c r="J15" i="3"/>
  <c r="E15" i="3"/>
  <c r="F80" i="3"/>
  <c r="J14" i="3"/>
  <c r="J12" i="3"/>
  <c r="J52" i="3"/>
  <c r="E7" i="3"/>
  <c r="E48" i="3" s="1"/>
  <c r="J37" i="2"/>
  <c r="J36" i="2"/>
  <c r="AY55" i="1"/>
  <c r="J35" i="2"/>
  <c r="AX55" i="1" s="1"/>
  <c r="BI285" i="2"/>
  <c r="BH285" i="2"/>
  <c r="BG285" i="2"/>
  <c r="BF285" i="2"/>
  <c r="T285" i="2"/>
  <c r="T284" i="2"/>
  <c r="T283" i="2" s="1"/>
  <c r="R285" i="2"/>
  <c r="R284" i="2"/>
  <c r="R283" i="2"/>
  <c r="P285" i="2"/>
  <c r="P284" i="2" s="1"/>
  <c r="P283" i="2" s="1"/>
  <c r="BI281" i="2"/>
  <c r="BH281" i="2"/>
  <c r="BG281" i="2"/>
  <c r="BF281" i="2"/>
  <c r="T281" i="2"/>
  <c r="T280" i="2" s="1"/>
  <c r="R281" i="2"/>
  <c r="R280" i="2"/>
  <c r="P281" i="2"/>
  <c r="P280" i="2" s="1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57" i="2"/>
  <c r="BH257" i="2"/>
  <c r="BG257" i="2"/>
  <c r="BF257" i="2"/>
  <c r="T257" i="2"/>
  <c r="R257" i="2"/>
  <c r="P257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R189" i="2"/>
  <c r="P189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27" i="2"/>
  <c r="BH127" i="2"/>
  <c r="BG127" i="2"/>
  <c r="BF127" i="2"/>
  <c r="T127" i="2"/>
  <c r="R127" i="2"/>
  <c r="P127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R108" i="2"/>
  <c r="P108" i="2"/>
  <c r="BI102" i="2"/>
  <c r="BH102" i="2"/>
  <c r="BG102" i="2"/>
  <c r="BF102" i="2"/>
  <c r="T102" i="2"/>
  <c r="R102" i="2"/>
  <c r="P102" i="2"/>
  <c r="BI99" i="2"/>
  <c r="BH99" i="2"/>
  <c r="BG99" i="2"/>
  <c r="BF99" i="2"/>
  <c r="T99" i="2"/>
  <c r="R99" i="2"/>
  <c r="P99" i="2"/>
  <c r="BI96" i="2"/>
  <c r="BH96" i="2"/>
  <c r="BG96" i="2"/>
  <c r="BF96" i="2"/>
  <c r="T96" i="2"/>
  <c r="R96" i="2"/>
  <c r="P96" i="2"/>
  <c r="BI92" i="2"/>
  <c r="BH92" i="2"/>
  <c r="BG92" i="2"/>
  <c r="BF92" i="2"/>
  <c r="T92" i="2"/>
  <c r="R92" i="2"/>
  <c r="P92" i="2"/>
  <c r="F83" i="2"/>
  <c r="E81" i="2"/>
  <c r="F52" i="2"/>
  <c r="E50" i="2"/>
  <c r="J24" i="2"/>
  <c r="E24" i="2"/>
  <c r="J86" i="2" s="1"/>
  <c r="J23" i="2"/>
  <c r="J21" i="2"/>
  <c r="E21" i="2"/>
  <c r="J54" i="2" s="1"/>
  <c r="J20" i="2"/>
  <c r="J18" i="2"/>
  <c r="E18" i="2"/>
  <c r="F86" i="2" s="1"/>
  <c r="J17" i="2"/>
  <c r="J15" i="2"/>
  <c r="E15" i="2"/>
  <c r="F85" i="2" s="1"/>
  <c r="J14" i="2"/>
  <c r="J12" i="2"/>
  <c r="J52" i="2"/>
  <c r="E7" i="2"/>
  <c r="E79" i="2" s="1"/>
  <c r="L50" i="1"/>
  <c r="AM50" i="1"/>
  <c r="AM49" i="1"/>
  <c r="L49" i="1"/>
  <c r="AM47" i="1"/>
  <c r="L47" i="1"/>
  <c r="L45" i="1"/>
  <c r="L44" i="1"/>
  <c r="BK203" i="2"/>
  <c r="BK99" i="2"/>
  <c r="J233" i="2"/>
  <c r="J140" i="4"/>
  <c r="J86" i="4"/>
  <c r="BK222" i="2"/>
  <c r="BK156" i="2"/>
  <c r="BK146" i="3"/>
  <c r="J112" i="4"/>
  <c r="J88" i="4"/>
  <c r="BK233" i="2"/>
  <c r="BK117" i="2"/>
  <c r="J137" i="3"/>
  <c r="BK95" i="4"/>
  <c r="BK198" i="2"/>
  <c r="J204" i="2"/>
  <c r="J136" i="3"/>
  <c r="BK134" i="4"/>
  <c r="BK208" i="2"/>
  <c r="BK278" i="2"/>
  <c r="J200" i="2"/>
  <c r="J148" i="3"/>
  <c r="BK138" i="4"/>
  <c r="J98" i="5"/>
  <c r="BK102" i="2"/>
  <c r="BK177" i="2"/>
  <c r="BK143" i="4"/>
  <c r="BK85" i="4"/>
  <c r="BK250" i="2"/>
  <c r="J223" i="2"/>
  <c r="BK154" i="3"/>
  <c r="BK89" i="4"/>
  <c r="J93" i="4"/>
  <c r="J120" i="2"/>
  <c r="BK94" i="3"/>
  <c r="J121" i="4"/>
  <c r="J218" i="2"/>
  <c r="J201" i="2"/>
  <c r="J129" i="3"/>
  <c r="J124" i="4"/>
  <c r="J235" i="2"/>
  <c r="J274" i="2"/>
  <c r="J124" i="3"/>
  <c r="J134" i="4"/>
  <c r="BK94" i="5"/>
  <c r="BK112" i="2"/>
  <c r="J220" i="2"/>
  <c r="BK140" i="4"/>
  <c r="BK257" i="2"/>
  <c r="BK261" i="2"/>
  <c r="J96" i="2"/>
  <c r="BK124" i="3"/>
  <c r="BK88" i="4"/>
  <c r="BK135" i="2"/>
  <c r="J133" i="2"/>
  <c r="J140" i="3"/>
  <c r="J128" i="4"/>
  <c r="J203" i="2"/>
  <c r="J189" i="2"/>
  <c r="BK139" i="4"/>
  <c r="J108" i="4"/>
  <c r="BK158" i="2"/>
  <c r="BK265" i="2"/>
  <c r="BK133" i="3"/>
  <c r="BK106" i="4"/>
  <c r="BK220" i="2"/>
  <c r="BK216" i="2"/>
  <c r="BK231" i="2"/>
  <c r="J131" i="3"/>
  <c r="BK86" i="4"/>
  <c r="J263" i="2"/>
  <c r="BK201" i="2"/>
  <c r="BK135" i="4"/>
  <c r="BK105" i="4"/>
  <c r="BK245" i="2"/>
  <c r="J271" i="2"/>
  <c r="J142" i="4"/>
  <c r="BK96" i="4"/>
  <c r="BK271" i="2"/>
  <c r="J141" i="2"/>
  <c r="J156" i="2"/>
  <c r="J119" i="4"/>
  <c r="J141" i="4"/>
  <c r="BK269" i="2"/>
  <c r="BK123" i="2"/>
  <c r="BK136" i="3"/>
  <c r="J101" i="4"/>
  <c r="J94" i="5"/>
  <c r="BK197" i="2"/>
  <c r="J261" i="2"/>
  <c r="BK121" i="3"/>
  <c r="BK133" i="4"/>
  <c r="BK276" i="2"/>
  <c r="BK218" i="2"/>
  <c r="BK137" i="3"/>
  <c r="J90" i="4"/>
  <c r="J90" i="5"/>
  <c r="J281" i="2"/>
  <c r="BK148" i="3"/>
  <c r="BK137" i="4"/>
  <c r="BK128" i="4"/>
  <c r="J197" i="2"/>
  <c r="J108" i="2"/>
  <c r="J126" i="3"/>
  <c r="J143" i="4"/>
  <c r="J96" i="4"/>
  <c r="J245" i="2"/>
  <c r="BK141" i="2"/>
  <c r="J138" i="2"/>
  <c r="BK101" i="3"/>
  <c r="J132" i="4"/>
  <c r="BK92" i="2"/>
  <c r="BK204" i="2"/>
  <c r="J127" i="2"/>
  <c r="BK123" i="4"/>
  <c r="BK103" i="4"/>
  <c r="J186" i="2"/>
  <c r="J240" i="2"/>
  <c r="BK127" i="4"/>
  <c r="BK130" i="4"/>
  <c r="BK90" i="5"/>
  <c r="J154" i="2"/>
  <c r="BK195" i="2"/>
  <c r="J139" i="4"/>
  <c r="BK121" i="4"/>
  <c r="J214" i="2"/>
  <c r="BK133" i="2"/>
  <c r="BK126" i="3"/>
  <c r="BK92" i="4"/>
  <c r="J106" i="4"/>
  <c r="BK240" i="2"/>
  <c r="J251" i="2"/>
  <c r="J97" i="3"/>
  <c r="BK118" i="4"/>
  <c r="BK87" i="5"/>
  <c r="J117" i="2"/>
  <c r="J162" i="2"/>
  <c r="BK112" i="4"/>
  <c r="BK122" i="4"/>
  <c r="J148" i="2"/>
  <c r="J144" i="3"/>
  <c r="J127" i="4"/>
  <c r="J89" i="4"/>
  <c r="J171" i="2"/>
  <c r="J229" i="2"/>
  <c r="BK134" i="3"/>
  <c r="J121" i="3"/>
  <c r="J95" i="4"/>
  <c r="BK183" i="2"/>
  <c r="BK263" i="2"/>
  <c r="J225" i="2"/>
  <c r="BK87" i="4"/>
  <c r="J129" i="4"/>
  <c r="J102" i="2"/>
  <c r="J198" i="2"/>
  <c r="BK142" i="3"/>
  <c r="J98" i="4"/>
  <c r="BK98" i="5"/>
  <c r="BK162" i="2"/>
  <c r="BK243" i="2"/>
  <c r="BK129" i="3"/>
  <c r="BK100" i="4"/>
  <c r="J123" i="2"/>
  <c r="J212" i="2"/>
  <c r="BK145" i="2"/>
  <c r="J131" i="4"/>
  <c r="J136" i="4"/>
  <c r="J135" i="2"/>
  <c r="BK108" i="2"/>
  <c r="BK129" i="4"/>
  <c r="BK119" i="4"/>
  <c r="J278" i="2"/>
  <c r="BK174" i="2"/>
  <c r="J154" i="3"/>
  <c r="BK136" i="4"/>
  <c r="J85" i="4"/>
  <c r="BK274" i="2"/>
  <c r="J158" i="2"/>
  <c r="J192" i="2"/>
  <c r="J115" i="3"/>
  <c r="J114" i="4"/>
  <c r="BK138" i="2"/>
  <c r="BK248" i="2"/>
  <c r="BK115" i="3"/>
  <c r="BK132" i="4"/>
  <c r="J91" i="4"/>
  <c r="J195" i="2"/>
  <c r="BK189" i="2"/>
  <c r="J139" i="3"/>
  <c r="BK90" i="4"/>
  <c r="BK192" i="2"/>
  <c r="BK214" i="2"/>
  <c r="J133" i="3"/>
  <c r="J97" i="4"/>
  <c r="BK93" i="4"/>
  <c r="BK223" i="2"/>
  <c r="J216" i="2"/>
  <c r="J99" i="2"/>
  <c r="BK142" i="4"/>
  <c r="J102" i="5"/>
  <c r="J208" i="2"/>
  <c r="BK235" i="2"/>
  <c r="J87" i="3"/>
  <c r="J130" i="4"/>
  <c r="J100" i="4"/>
  <c r="BK171" i="2"/>
  <c r="BK186" i="2"/>
  <c r="BK97" i="3"/>
  <c r="J135" i="4"/>
  <c r="BK97" i="4"/>
  <c r="BK194" i="2"/>
  <c r="J92" i="2"/>
  <c r="BK87" i="3"/>
  <c r="BK91" i="4"/>
  <c r="BK148" i="2"/>
  <c r="J174" i="2"/>
  <c r="BK251" i="2"/>
  <c r="BK108" i="4"/>
  <c r="J257" i="2"/>
  <c r="J180" i="2"/>
  <c r="BK120" i="2"/>
  <c r="BK110" i="4"/>
  <c r="BK126" i="4"/>
  <c r="BK180" i="2"/>
  <c r="BK154" i="2"/>
  <c r="J106" i="3"/>
  <c r="J92" i="4"/>
  <c r="J210" i="2"/>
  <c r="J226" i="2"/>
  <c r="BK106" i="3"/>
  <c r="J133" i="4"/>
  <c r="J110" i="4"/>
  <c r="J269" i="2"/>
  <c r="J231" i="2"/>
  <c r="J138" i="4"/>
  <c r="J118" i="4"/>
  <c r="J265" i="2"/>
  <c r="J248" i="2"/>
  <c r="J103" i="4"/>
  <c r="J87" i="4"/>
  <c r="BK212" i="2"/>
  <c r="J285" i="2"/>
  <c r="BK139" i="3"/>
  <c r="BK131" i="4"/>
  <c r="J123" i="4"/>
  <c r="BK229" i="2"/>
  <c r="BK226" i="2"/>
  <c r="BK140" i="3"/>
  <c r="BK98" i="4"/>
  <c r="BK225" i="2"/>
  <c r="J222" i="2"/>
  <c r="BK102" i="4"/>
  <c r="BK141" i="4"/>
  <c r="J112" i="2"/>
  <c r="BK127" i="2"/>
  <c r="BK144" i="3"/>
  <c r="J104" i="4"/>
  <c r="J102" i="4"/>
  <c r="J276" i="2"/>
  <c r="J250" i="2"/>
  <c r="J146" i="3"/>
  <c r="J126" i="4"/>
  <c r="J87" i="5"/>
  <c r="J183" i="2"/>
  <c r="J194" i="2"/>
  <c r="J142" i="3"/>
  <c r="J105" i="4"/>
  <c r="J177" i="2"/>
  <c r="BK168" i="2"/>
  <c r="J94" i="3"/>
  <c r="J122" i="4"/>
  <c r="BK101" i="4"/>
  <c r="BK96" i="2"/>
  <c r="J168" i="2"/>
  <c r="J101" i="3"/>
  <c r="BK114" i="4"/>
  <c r="BK102" i="5"/>
  <c r="BK210" i="2"/>
  <c r="BK281" i="2"/>
  <c r="J134" i="3"/>
  <c r="BK104" i="4"/>
  <c r="J243" i="2"/>
  <c r="AS54" i="1"/>
  <c r="J137" i="4"/>
  <c r="BK285" i="2"/>
  <c r="BK200" i="2"/>
  <c r="J145" i="2"/>
  <c r="BK131" i="3"/>
  <c r="BK124" i="4"/>
  <c r="P91" i="2" l="1"/>
  <c r="P157" i="2"/>
  <c r="P188" i="2"/>
  <c r="P268" i="2"/>
  <c r="T120" i="3"/>
  <c r="P153" i="2"/>
  <c r="T207" i="2"/>
  <c r="P86" i="3"/>
  <c r="R84" i="4"/>
  <c r="BK125" i="4"/>
  <c r="J125" i="4" s="1"/>
  <c r="J63" i="4" s="1"/>
  <c r="BK153" i="2"/>
  <c r="J153" i="2" s="1"/>
  <c r="J62" i="2" s="1"/>
  <c r="P207" i="2"/>
  <c r="R86" i="3"/>
  <c r="R99" i="4"/>
  <c r="R120" i="4"/>
  <c r="R91" i="2"/>
  <c r="BK157" i="2"/>
  <c r="J157" i="2" s="1"/>
  <c r="J63" i="2" s="1"/>
  <c r="BK188" i="2"/>
  <c r="J188" i="2" s="1"/>
  <c r="J64" i="2" s="1"/>
  <c r="BK268" i="2"/>
  <c r="J268" i="2" s="1"/>
  <c r="J66" i="2" s="1"/>
  <c r="T86" i="3"/>
  <c r="T85" i="3"/>
  <c r="T84" i="3" s="1"/>
  <c r="BK84" i="4"/>
  <c r="T99" i="4"/>
  <c r="P120" i="4"/>
  <c r="BK91" i="2"/>
  <c r="R157" i="2"/>
  <c r="T188" i="2"/>
  <c r="R268" i="2"/>
  <c r="R120" i="3"/>
  <c r="P84" i="4"/>
  <c r="BK120" i="4"/>
  <c r="J120" i="4" s="1"/>
  <c r="J62" i="4" s="1"/>
  <c r="T120" i="4"/>
  <c r="P86" i="5"/>
  <c r="P85" i="5"/>
  <c r="P84" i="5" s="1"/>
  <c r="AU58" i="1" s="1"/>
  <c r="T153" i="2"/>
  <c r="R207" i="2"/>
  <c r="BK120" i="3"/>
  <c r="J120" i="3"/>
  <c r="J63" i="3" s="1"/>
  <c r="P99" i="4"/>
  <c r="R125" i="4"/>
  <c r="R86" i="5"/>
  <c r="R85" i="5"/>
  <c r="R84" i="5" s="1"/>
  <c r="T91" i="2"/>
  <c r="T157" i="2"/>
  <c r="T90" i="2" s="1"/>
  <c r="T89" i="2" s="1"/>
  <c r="R188" i="2"/>
  <c r="T268" i="2"/>
  <c r="P120" i="3"/>
  <c r="T84" i="4"/>
  <c r="P125" i="4"/>
  <c r="T86" i="5"/>
  <c r="T85" i="5" s="1"/>
  <c r="T84" i="5" s="1"/>
  <c r="R153" i="2"/>
  <c r="BK207" i="2"/>
  <c r="J207" i="2"/>
  <c r="J65" i="2" s="1"/>
  <c r="BK86" i="3"/>
  <c r="BK99" i="4"/>
  <c r="J99" i="4" s="1"/>
  <c r="J61" i="4" s="1"/>
  <c r="T125" i="4"/>
  <c r="BK86" i="5"/>
  <c r="BK280" i="2"/>
  <c r="J280" i="2" s="1"/>
  <c r="J67" i="2" s="1"/>
  <c r="BK284" i="2"/>
  <c r="J284" i="2" s="1"/>
  <c r="J69" i="2" s="1"/>
  <c r="BK101" i="5"/>
  <c r="J101" i="5" s="1"/>
  <c r="J64" i="5" s="1"/>
  <c r="BK114" i="3"/>
  <c r="J114" i="3"/>
  <c r="J62" i="3"/>
  <c r="BK153" i="3"/>
  <c r="J153" i="3"/>
  <c r="J64" i="3" s="1"/>
  <c r="BK93" i="5"/>
  <c r="J93" i="5" s="1"/>
  <c r="J62" i="5" s="1"/>
  <c r="BK97" i="5"/>
  <c r="J97" i="5"/>
  <c r="J63" i="5" s="1"/>
  <c r="J84" i="4"/>
  <c r="J60" i="4" s="1"/>
  <c r="J55" i="5"/>
  <c r="F54" i="5"/>
  <c r="F81" i="5"/>
  <c r="J52" i="5"/>
  <c r="J80" i="5"/>
  <c r="E48" i="5"/>
  <c r="BE87" i="5"/>
  <c r="BE98" i="5"/>
  <c r="BE102" i="5"/>
  <c r="BE94" i="5"/>
  <c r="BE90" i="5"/>
  <c r="BE101" i="4"/>
  <c r="E48" i="4"/>
  <c r="F79" i="4"/>
  <c r="BE86" i="4"/>
  <c r="BE90" i="4"/>
  <c r="BE100" i="4"/>
  <c r="BE108" i="4"/>
  <c r="BE112" i="4"/>
  <c r="BE124" i="4"/>
  <c r="BE138" i="4"/>
  <c r="BE139" i="4"/>
  <c r="J79" i="4"/>
  <c r="BE87" i="4"/>
  <c r="BE92" i="4"/>
  <c r="BE95" i="4"/>
  <c r="BE98" i="4"/>
  <c r="BE104" i="4"/>
  <c r="BE134" i="4"/>
  <c r="BE135" i="4"/>
  <c r="J55" i="4"/>
  <c r="F80" i="4"/>
  <c r="BE89" i="4"/>
  <c r="BE105" i="4"/>
  <c r="BE119" i="4"/>
  <c r="BE122" i="4"/>
  <c r="BE123" i="4"/>
  <c r="BE129" i="4"/>
  <c r="J52" i="4"/>
  <c r="BE85" i="4"/>
  <c r="BE91" i="4"/>
  <c r="BE93" i="4"/>
  <c r="BE97" i="4"/>
  <c r="BE102" i="4"/>
  <c r="BE103" i="4"/>
  <c r="BE130" i="4"/>
  <c r="BE136" i="4"/>
  <c r="BE137" i="4"/>
  <c r="BE140" i="4"/>
  <c r="BE141" i="4"/>
  <c r="J86" i="3"/>
  <c r="J61" i="3"/>
  <c r="BE88" i="4"/>
  <c r="BE96" i="4"/>
  <c r="BE106" i="4"/>
  <c r="BE110" i="4"/>
  <c r="BE114" i="4"/>
  <c r="BE126" i="4"/>
  <c r="BE127" i="4"/>
  <c r="BE128" i="4"/>
  <c r="BE142" i="4"/>
  <c r="BE118" i="4"/>
  <c r="BE121" i="4"/>
  <c r="BE131" i="4"/>
  <c r="BE132" i="4"/>
  <c r="BE133" i="4"/>
  <c r="BE143" i="4"/>
  <c r="J91" i="2"/>
  <c r="J61" i="2"/>
  <c r="BK283" i="2"/>
  <c r="J283" i="2"/>
  <c r="J68" i="2" s="1"/>
  <c r="F54" i="3"/>
  <c r="BE126" i="3"/>
  <c r="BE129" i="3"/>
  <c r="BE131" i="3"/>
  <c r="J54" i="3"/>
  <c r="J78" i="3"/>
  <c r="BE121" i="3"/>
  <c r="BE124" i="3"/>
  <c r="BE133" i="3"/>
  <c r="BE134" i="3"/>
  <c r="BE136" i="3"/>
  <c r="BE137" i="3"/>
  <c r="BE139" i="3"/>
  <c r="E74" i="3"/>
  <c r="BE87" i="3"/>
  <c r="BE115" i="3"/>
  <c r="J81" i="3"/>
  <c r="BE94" i="3"/>
  <c r="BE97" i="3"/>
  <c r="BE101" i="3"/>
  <c r="BE106" i="3"/>
  <c r="BE142" i="3"/>
  <c r="BE144" i="3"/>
  <c r="BE146" i="3"/>
  <c r="F55" i="3"/>
  <c r="BE140" i="3"/>
  <c r="BE148" i="3"/>
  <c r="BE154" i="3"/>
  <c r="J83" i="2"/>
  <c r="BE133" i="2"/>
  <c r="BE203" i="2"/>
  <c r="BE204" i="2"/>
  <c r="BE210" i="2"/>
  <c r="BE274" i="2"/>
  <c r="BE285" i="2"/>
  <c r="F54" i="2"/>
  <c r="BE117" i="2"/>
  <c r="BE171" i="2"/>
  <c r="BE180" i="2"/>
  <c r="BE198" i="2"/>
  <c r="BE212" i="2"/>
  <c r="BE271" i="2"/>
  <c r="BE281" i="2"/>
  <c r="E48" i="2"/>
  <c r="BE108" i="2"/>
  <c r="BE123" i="2"/>
  <c r="BE138" i="2"/>
  <c r="BE195" i="2"/>
  <c r="BE218" i="2"/>
  <c r="BE233" i="2"/>
  <c r="BE251" i="2"/>
  <c r="BE261" i="2"/>
  <c r="J55" i="2"/>
  <c r="J85" i="2"/>
  <c r="BE92" i="2"/>
  <c r="BE127" i="2"/>
  <c r="BE135" i="2"/>
  <c r="BE158" i="2"/>
  <c r="BE168" i="2"/>
  <c r="BE183" i="2"/>
  <c r="BE197" i="2"/>
  <c r="BE201" i="2"/>
  <c r="BE235" i="2"/>
  <c r="BE240" i="2"/>
  <c r="BE243" i="2"/>
  <c r="BE269" i="2"/>
  <c r="BE276" i="2"/>
  <c r="F55" i="2"/>
  <c r="BE162" i="2"/>
  <c r="BE177" i="2"/>
  <c r="BE220" i="2"/>
  <c r="BE231" i="2"/>
  <c r="BE245" i="2"/>
  <c r="BE248" i="2"/>
  <c r="BE257" i="2"/>
  <c r="BE278" i="2"/>
  <c r="BE102" i="2"/>
  <c r="BE141" i="2"/>
  <c r="BE174" i="2"/>
  <c r="BE186" i="2"/>
  <c r="BE189" i="2"/>
  <c r="BE208" i="2"/>
  <c r="BE120" i="2"/>
  <c r="BE145" i="2"/>
  <c r="BE148" i="2"/>
  <c r="BE154" i="2"/>
  <c r="BE192" i="2"/>
  <c r="BE194" i="2"/>
  <c r="BE200" i="2"/>
  <c r="BE216" i="2"/>
  <c r="BE263" i="2"/>
  <c r="BE96" i="2"/>
  <c r="BE99" i="2"/>
  <c r="BE112" i="2"/>
  <c r="BE156" i="2"/>
  <c r="BE214" i="2"/>
  <c r="BE222" i="2"/>
  <c r="BE223" i="2"/>
  <c r="BE225" i="2"/>
  <c r="BE226" i="2"/>
  <c r="BE229" i="2"/>
  <c r="BE250" i="2"/>
  <c r="BE265" i="2"/>
  <c r="J34" i="4"/>
  <c r="AW57" i="1" s="1"/>
  <c r="F36" i="5"/>
  <c r="BC58" i="1" s="1"/>
  <c r="F35" i="4"/>
  <c r="BB57" i="1" s="1"/>
  <c r="F36" i="4"/>
  <c r="BC57" i="1"/>
  <c r="J34" i="3"/>
  <c r="AW56" i="1" s="1"/>
  <c r="F37" i="5"/>
  <c r="BD58" i="1" s="1"/>
  <c r="F34" i="3"/>
  <c r="BA56" i="1" s="1"/>
  <c r="F35" i="3"/>
  <c r="BB56" i="1"/>
  <c r="F35" i="5"/>
  <c r="BB58" i="1" s="1"/>
  <c r="J34" i="2"/>
  <c r="AW55" i="1" s="1"/>
  <c r="F35" i="2"/>
  <c r="BB55" i="1" s="1"/>
  <c r="F34" i="5"/>
  <c r="BA58" i="1"/>
  <c r="F37" i="2"/>
  <c r="BD55" i="1" s="1"/>
  <c r="F36" i="3"/>
  <c r="BC56" i="1" s="1"/>
  <c r="F34" i="2"/>
  <c r="BA55" i="1" s="1"/>
  <c r="F36" i="2"/>
  <c r="BC55" i="1"/>
  <c r="J34" i="5"/>
  <c r="AW58" i="1" s="1"/>
  <c r="F37" i="4"/>
  <c r="BD57" i="1" s="1"/>
  <c r="F37" i="3"/>
  <c r="BD56" i="1" s="1"/>
  <c r="F34" i="4"/>
  <c r="BA57" i="1"/>
  <c r="T83" i="4" l="1"/>
  <c r="R85" i="3"/>
  <c r="R84" i="3"/>
  <c r="R90" i="2"/>
  <c r="R89" i="2"/>
  <c r="R83" i="4"/>
  <c r="BK85" i="5"/>
  <c r="J85" i="5" s="1"/>
  <c r="J60" i="5" s="1"/>
  <c r="BK85" i="3"/>
  <c r="J85" i="3"/>
  <c r="J60" i="3"/>
  <c r="P85" i="3"/>
  <c r="P84" i="3"/>
  <c r="AU56" i="1"/>
  <c r="BK90" i="2"/>
  <c r="J90" i="2" s="1"/>
  <c r="J60" i="2" s="1"/>
  <c r="P83" i="4"/>
  <c r="AU57" i="1"/>
  <c r="BK83" i="4"/>
  <c r="J83" i="4"/>
  <c r="J30" i="4" s="1"/>
  <c r="AG57" i="1" s="1"/>
  <c r="P90" i="2"/>
  <c r="P89" i="2" s="1"/>
  <c r="AU55" i="1" s="1"/>
  <c r="J86" i="5"/>
  <c r="J61" i="5"/>
  <c r="BA54" i="1"/>
  <c r="W30" i="1" s="1"/>
  <c r="F33" i="3"/>
  <c r="AZ56" i="1" s="1"/>
  <c r="F33" i="4"/>
  <c r="AZ57" i="1"/>
  <c r="J33" i="2"/>
  <c r="AV55" i="1" s="1"/>
  <c r="AT55" i="1" s="1"/>
  <c r="J33" i="4"/>
  <c r="AV57" i="1"/>
  <c r="AT57" i="1" s="1"/>
  <c r="F33" i="5"/>
  <c r="AZ58" i="1"/>
  <c r="F33" i="2"/>
  <c r="AZ55" i="1" s="1"/>
  <c r="BD54" i="1"/>
  <c r="W33" i="1" s="1"/>
  <c r="BC54" i="1"/>
  <c r="AY54" i="1" s="1"/>
  <c r="J33" i="5"/>
  <c r="AV58" i="1" s="1"/>
  <c r="AT58" i="1" s="1"/>
  <c r="J33" i="3"/>
  <c r="AV56" i="1" s="1"/>
  <c r="AT56" i="1" s="1"/>
  <c r="BB54" i="1"/>
  <c r="AX54" i="1" s="1"/>
  <c r="BK89" i="2" l="1"/>
  <c r="J89" i="2" s="1"/>
  <c r="J59" i="2" s="1"/>
  <c r="J59" i="4"/>
  <c r="BK84" i="5"/>
  <c r="J84" i="5" s="1"/>
  <c r="J30" i="5" s="1"/>
  <c r="AG58" i="1" s="1"/>
  <c r="BK84" i="3"/>
  <c r="J84" i="3"/>
  <c r="J59" i="3"/>
  <c r="J39" i="4"/>
  <c r="AN57" i="1"/>
  <c r="W32" i="1"/>
  <c r="W31" i="1"/>
  <c r="J30" i="2"/>
  <c r="AG55" i="1"/>
  <c r="AU54" i="1"/>
  <c r="AW54" i="1"/>
  <c r="AK30" i="1" s="1"/>
  <c r="AZ54" i="1"/>
  <c r="W29" i="1" s="1"/>
  <c r="J39" i="5" l="1"/>
  <c r="J59" i="5"/>
  <c r="J39" i="2"/>
  <c r="AN55" i="1"/>
  <c r="AN58" i="1"/>
  <c r="AV54" i="1"/>
  <c r="AK29" i="1" s="1"/>
  <c r="J30" i="3"/>
  <c r="AG56" i="1" s="1"/>
  <c r="AN56" i="1" s="1"/>
  <c r="J39" i="3" l="1"/>
  <c r="AT54" i="1"/>
  <c r="AG54" i="1"/>
  <c r="AK26" i="1"/>
  <c r="AN54" i="1" l="1"/>
  <c r="AK35" i="1"/>
</calcChain>
</file>

<file path=xl/sharedStrings.xml><?xml version="1.0" encoding="utf-8"?>
<sst xmlns="http://schemas.openxmlformats.org/spreadsheetml/2006/main" count="4731" uniqueCount="1052">
  <si>
    <t>Export Komplet</t>
  </si>
  <si>
    <t>VZ</t>
  </si>
  <si>
    <t>2.0</t>
  </si>
  <si>
    <t>ZAMOK</t>
  </si>
  <si>
    <t>False</t>
  </si>
  <si>
    <t>{5ac2f66c-8bae-425e-b166-57ea89072094}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</si>
  <si>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</si>
  <si>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</si>
  <si>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</si>
  <si>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</si>
  <si>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</si>
  <si>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</si>
  <si>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</si>
  <si>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</si>
  <si>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240927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</si>
  <si>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</si>
  <si>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</si>
  <si>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Vrátkov, ulice K Pískovně 2. etapa</t>
  </si>
  <si>
    <t>KSO:</t>
  </si>
  <si>
    <t/>
  </si>
  <si>
    <t>CC-CZ:</t>
  </si>
  <si>
    <t>Místo:</t>
  </si>
  <si>
    <t>Vrátkov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</si>
  <si>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</si>
  <si>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</si>
  <si>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</si>
  <si>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</si>
  <si>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</si>
  <si>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</si>
  <si>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</si>
  <si>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</si>
  <si>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</si>
  <si>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</si>
  <si>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</si>
  <si>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</si>
  <si>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</si>
  <si>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</si>
  <si>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</si>
  <si>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</si>
  <si>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</si>
  <si>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</si>
  <si>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</si>
  <si>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</si>
  <si>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</si>
  <si>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</si>
  <si>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</si>
  <si>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</si>
  <si>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</si>
  <si>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</si>
  <si>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</si>
  <si>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</si>
  <si>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</si>
  <si>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</si>
  <si>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</si>
  <si>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</si>
  <si>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</si>
  <si>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</si>
  <si>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</si>
  <si>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</si>
  <si>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</si>
  <si>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</si>
  <si>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</si>
  <si>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</si>
  <si>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</si>
  <si>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</si>
  <si>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</si>
  <si>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</si>
  <si>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</si>
  <si>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</si>
  <si>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</si>
  <si>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</si>
  <si>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</si>
  <si>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</si>
  <si>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</si>
  <si>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SO101</t>
  </si>
  <si>
    <t>Pozemní komunikace</t>
  </si>
  <si>
    <t>STA</t>
  </si>
  <si>
    <t>1</t>
  </si>
  <si>
    <t>{43f41e4c-7c0b-419b-932d-c66b898ea795}</t>
  </si>
  <si>
    <t>2</t>
  </si>
  <si>
    <t>SO301</t>
  </si>
  <si>
    <t>Dešťová kanalizace</t>
  </si>
  <si>
    <t>{94f15dfd-ed75-4189-9c57-28485d73f9a3}</t>
  </si>
  <si>
    <t>SO401</t>
  </si>
  <si>
    <t>Veřejné osvětlení</t>
  </si>
  <si>
    <t>{d05b6827-b958-49e5-a491-15f3b303ab3f}</t>
  </si>
  <si>
    <t>VON</t>
  </si>
  <si>
    <t>{e0bacdb6-899e-47a4-aa0d-89fe676e7b8b}</t>
  </si>
  <si>
    <t>S_A</t>
  </si>
  <si>
    <t>Plocha skladby A</t>
  </si>
  <si>
    <t>m2</t>
  </si>
  <si>
    <t>887,1</t>
  </si>
  <si>
    <t>S_C</t>
  </si>
  <si>
    <t>Plocha skladby C</t>
  </si>
  <si>
    <t>10,4</t>
  </si>
  <si>
    <t>KRYCÍ LIST SOUPISU PRACÍ</t>
  </si>
  <si>
    <t>S_D</t>
  </si>
  <si>
    <t>Plocha skladby D</t>
  </si>
  <si>
    <t>83,7</t>
  </si>
  <si>
    <t>Objekt:</t>
  </si>
  <si>
    <t>SO101 - Pozemní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</si>
  <si>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</si>
  <si>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</si>
  <si>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</si>
  <si>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</si>
  <si>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</si>
  <si>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</si>
  <si>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</si>
  <si>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</si>
  <si>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</si>
  <si>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</si>
  <si>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</si>
  <si>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</si>
  <si>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</si>
  <si>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</si>
  <si>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</si>
  <si>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</si>
  <si>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</si>
  <si>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</si>
  <si>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</si>
  <si>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</si>
  <si>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</si>
  <si>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</si>
  <si>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</si>
  <si>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</si>
  <si>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</si>
  <si>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</si>
  <si>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</si>
  <si>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</si>
  <si>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</si>
  <si>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</si>
  <si>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</si>
  <si>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</si>
  <si>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113107182</t>
  </si>
  <si>
    <t>Odstranění podkladů nebo krytů strojně plochy jednotlivě přes 50 m2 do 200 m2 s přemístěním hmot na skládku na vzdálenost do 20 m nebo s naložením na dopravní prostředek živičných, o tl. vrstvy přes 50 do 100 mm</t>
  </si>
  <si>
    <t>CS ÚRS 2025 01</t>
  </si>
  <si>
    <t>4</t>
  </si>
  <si>
    <t>-1530928321</t>
  </si>
  <si>
    <t>Online PSC</t>
  </si>
  <si>
    <t>https://podminky.urs.cz/item/CS_URS_2025_01/113107182</t>
  </si>
  <si>
    <t>VV</t>
  </si>
  <si>
    <t>"Stávající vozovka"</t>
  </si>
  <si>
    <t>"Křižovatka" 74,8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</si>
  <si>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</si>
  <si>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</si>
  <si>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</si>
  <si>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-790829560</t>
  </si>
  <si>
    <t>https://podminky.urs.cz/item/CS_URS_2025_01/113202111</t>
  </si>
  <si>
    <t>"Betonové obruby" 58,9+3,0</t>
  </si>
  <si>
    <t>3</t>
  </si>
  <si>
    <t>121112003</t>
  </si>
  <si>
    <t>Sejmutí ornice ručně při souvislé ploše, tl. vrstvy do 200 mm</t>
  </si>
  <si>
    <t>482594690</t>
  </si>
  <si>
    <t>https://podminky.urs.cz/item/CS_URS_2025_01/121112003</t>
  </si>
  <si>
    <t>"Stávající zelené plochy" 385,8</t>
  </si>
  <si>
    <t>122251103</t>
  </si>
  <si>
    <t>Odkopávky a prokopávky nezapažené strojně v hornině třídy těžitelnosti I skupiny 3 přes 50 do 100 m3</t>
  </si>
  <si>
    <t>m3</t>
  </si>
  <si>
    <t>-2071270311</t>
  </si>
  <si>
    <t>https://podminky.urs.cz/item/CS_URS_2025_01/122251103</t>
  </si>
  <si>
    <t>"Výkop pro nové skladby, úprava svahů"</t>
  </si>
  <si>
    <t>"Stávající zelené plochy - průměrný odkop 15 cm" 385,8*0,15</t>
  </si>
  <si>
    <t>"Odtěžení svahu u technického prostoru - průměrný odkop 75 cm" 13,5*0,75</t>
  </si>
  <si>
    <t>Součet</t>
  </si>
  <si>
    <t>5</t>
  </si>
  <si>
    <t>131251102</t>
  </si>
  <si>
    <t>Hloubení nezapažených jam a zářezů strojně s urovnáním dna do předepsaného profilu a spádu v hornině třídy těžitelnosti I skupiny 3 přes 20 do 50 m3</t>
  </si>
  <si>
    <t>1853253820</t>
  </si>
  <si>
    <t>https://podminky.urs.cz/item/CS_URS_2025_01/131251102</t>
  </si>
  <si>
    <t>"Výkop pro nové skladby"</t>
  </si>
  <si>
    <t>"Vozovka - skladba A: rozšíření na 25 % plochy, tloušťka skladby 390 mm" 772,8*0,25*(0,39-0,15)</t>
  </si>
  <si>
    <t>6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</si>
  <si>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</si>
  <si>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</si>
  <si>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2018720579</t>
  </si>
  <si>
    <t>https://podminky.urs.cz/item/CS_URS_2025_01/162751117</t>
  </si>
  <si>
    <t>"Přebytečná ornice" (385,8-(233,3+S_D*0,3)*0,5)*0,15</t>
  </si>
  <si>
    <t>"Výkopek" 67,995+46,368</t>
  </si>
  <si>
    <t>7</t>
  </si>
  <si>
    <t>171201231</t>
  </si>
  <si>
    <t>Poplatek za uložení stavebního odpadu na recyklační skládce (skládkovné) zeminy a kamení zatříděného do Katalogu odpadů pod kódem 17 05 04</t>
  </si>
  <si>
    <t>t</t>
  </si>
  <si>
    <t>1876971596</t>
  </si>
  <si>
    <t>https://podminky.urs.cz/item/CS_URS_2025_01/171201231</t>
  </si>
  <si>
    <t>152,852*1,8 'Přepočtené koeficientem množství</t>
  </si>
  <si>
    <t>8</t>
  </si>
  <si>
    <t>181111121</t>
  </si>
  <si>
    <t>Plošná úprava terénu v zemině skupiny 1 až 4 s urovnáním povrchu bez doplnění ornice souvislé plochy do 500 m2 při nerovnostech terénu přes 100 do 150 mm v rovině nebo na svahu do 1:5</t>
  </si>
  <si>
    <t>-971130210</t>
  </si>
  <si>
    <t>https://podminky.urs.cz/item/CS_URS_2025_01/181111121</t>
  </si>
  <si>
    <t>"Vegetační úpravy" 233,3</t>
  </si>
  <si>
    <t>9</t>
  </si>
  <si>
    <t>181351003</t>
  </si>
  <si>
    <t>Rozprostření a urovnání ornice v rovině nebo ve svahu sklonu do 1:5 strojně při souvislé ploše do 100 m2, tl. vrstvy do 200 mm</t>
  </si>
  <si>
    <t>-2094895755</t>
  </si>
  <si>
    <t>https://podminky.urs.cz/item/CS_URS_2025_01/181351003</t>
  </si>
  <si>
    <t>P</t>
  </si>
  <si>
    <t>Poznámka k položce:_x000D_
Předpoklad: bude použita ornice získaná na místě a dokoupená v poměru 1:1</t>
  </si>
  <si>
    <t>10</t>
  </si>
  <si>
    <t>M</t>
  </si>
  <si>
    <t>10364101</t>
  </si>
  <si>
    <t>zemina pro terénní úpravy - ornice</t>
  </si>
  <si>
    <t>-1030773156</t>
  </si>
  <si>
    <t>"Doplnění ornice: 50 % celkového množství"</t>
  </si>
  <si>
    <t>"Vegetační úpravy" 233,3*0,15*0,5</t>
  </si>
  <si>
    <t>"Štěrkový trávník - skladba D" S_D*0,3*0,2*0,5</t>
  </si>
  <si>
    <t>20,009*1,65 'Přepočtené koeficientem množství</t>
  </si>
  <si>
    <t>11</t>
  </si>
  <si>
    <t>181411141</t>
  </si>
  <si>
    <t>Založení trávníku na půdě předem připravené plochy do 1000 m2 výsevem včetně utažení parterového v rovině nebo na svahu do 1:5</t>
  </si>
  <si>
    <t>-783702732</t>
  </si>
  <si>
    <t>https://podminky.urs.cz/item/CS_URS_2025_01/181411141</t>
  </si>
  <si>
    <t>00572420</t>
  </si>
  <si>
    <t>osivo směs travní parková okrasná</t>
  </si>
  <si>
    <t>kg</t>
  </si>
  <si>
    <t>758100523</t>
  </si>
  <si>
    <t>233,3*0,02 'Přepočtené koeficientem množství</t>
  </si>
  <si>
    <t>13</t>
  </si>
  <si>
    <t>00572472</t>
  </si>
  <si>
    <t>osivo směs travní krajinná-rovinná</t>
  </si>
  <si>
    <t>-136494335</t>
  </si>
  <si>
    <t>"Štěrkový trávník - skladba D" S_D</t>
  </si>
  <si>
    <t>83,7*0,02 'Přepočtené koeficientem množství</t>
  </si>
  <si>
    <t>14</t>
  </si>
  <si>
    <t>184854113</t>
  </si>
  <si>
    <t>Míchání vegetačních substrátů strojně v homogenizačním zařízení, v množství přes 10 do 100 m3</t>
  </si>
  <si>
    <t>-1920691038</t>
  </si>
  <si>
    <t>https://podminky.urs.cz/item/CS_URS_2025_01/184854113</t>
  </si>
  <si>
    <t>Poznámka k položce:_x000D_
Dle skladeb: složení substrátu:_x000D_
20 % katrovaná ornice (získaná na místě)_x000D_
80 % štěrkodrť ŠDb 0/63</t>
  </si>
  <si>
    <t>"Štěrkový trávník - skladba D" S_D*0,3</t>
  </si>
  <si>
    <t>15</t>
  </si>
  <si>
    <t>58344197</t>
  </si>
  <si>
    <t>štěrkodrť frakce 0/63</t>
  </si>
  <si>
    <t>-1705818477</t>
  </si>
  <si>
    <t>S_D*0,3*0,8</t>
  </si>
  <si>
    <t>20,088*1,8 'Přepočtené koeficientem množství</t>
  </si>
  <si>
    <t>16</t>
  </si>
  <si>
    <t>185803111</t>
  </si>
  <si>
    <t>Ošetření trávníku jednorázové v rovině nebo na svahu do 1:5</t>
  </si>
  <si>
    <t>174565709</t>
  </si>
  <si>
    <t>https://podminky.urs.cz/item/CS_URS_2025_01/185803111</t>
  </si>
  <si>
    <t>Vodorovné konstrukce</t>
  </si>
  <si>
    <t>17</t>
  </si>
  <si>
    <t>452112112</t>
  </si>
  <si>
    <t>Osazení betonových dílců prstenců nebo rámů pod poklopy a mříže, výšky do 100 mm</t>
  </si>
  <si>
    <t>kus</t>
  </si>
  <si>
    <t>-277143865</t>
  </si>
  <si>
    <t>https://podminky.urs.cz/item/CS_URS_2025_01/452112112</t>
  </si>
  <si>
    <t>18</t>
  </si>
  <si>
    <t>59223864</t>
  </si>
  <si>
    <t>prstenec pro uliční vpusť vyrovnávací betonový 390x60x130mm</t>
  </si>
  <si>
    <t>153366117</t>
  </si>
  <si>
    <t>Komunikace pozemní</t>
  </si>
  <si>
    <t>19</t>
  </si>
  <si>
    <t>564581011</t>
  </si>
  <si>
    <t>Zřízení podsypu nebo podkladu ze sypaniny s rozprostřením, vlhčením, a zhutněním plochy jednotlivě do 100 m2, po zhutnění tl. 300 mm</t>
  </si>
  <si>
    <t>815958442</t>
  </si>
  <si>
    <t>https://podminky.urs.cz/item/CS_URS_2025_01/564581011</t>
  </si>
  <si>
    <t>"Štěrkový trávník - skladba D" 83,7</t>
  </si>
  <si>
    <t>20</t>
  </si>
  <si>
    <t>564851111</t>
  </si>
  <si>
    <t>Podklad ze štěrkodrti ŠD s rozprostřením a zhutněním plochy přes 100 m2, po zhutnění tl. 150 mm</t>
  </si>
  <si>
    <t>1843826832</t>
  </si>
  <si>
    <t>https://podminky.urs.cz/item/CS_URS_2025_01/564851111</t>
  </si>
  <si>
    <t>Poznámka k položce:_x000D_
Vozovka: dle informace investora byl podklad ze 75 % provedený v rámci 1. etapy, nyní tedy bude doplněno zbývajících 25 % (a celý rozsah odstavných stání a technického prostoru); dále bude doplněn podklad po výkopu dešťové kanalizace</t>
  </si>
  <si>
    <t>"Vozovka, parkovací a odstavné stání - skladba A" 772,8*0,25+114,3+164,7*1,0</t>
  </si>
  <si>
    <t>"Technický prostor - skladba C" 10,4</t>
  </si>
  <si>
    <t>565135111</t>
  </si>
  <si>
    <t>Asfaltový beton vrstva podkladní ACP 16 (obalované kamenivo střednězrnné - OKS) s rozprostřením a zhutněním v pruhu šířky přes 1,5 do 3 m, po zhutnění tl. 50 mm</t>
  </si>
  <si>
    <t>1739251647</t>
  </si>
  <si>
    <t>https://podminky.urs.cz/item/CS_URS_2025_01/565135111</t>
  </si>
  <si>
    <t>"Vozovka, parkovací a odstavné stání - skladba A" S_A</t>
  </si>
  <si>
    <t>22</t>
  </si>
  <si>
    <t>573111112</t>
  </si>
  <si>
    <t>Postřik infiltrační PI z asfaltu silničního s posypem kamenivem, v množství 1,00 kg/m2</t>
  </si>
  <si>
    <t>645192887</t>
  </si>
  <si>
    <t>https://podminky.urs.cz/item/CS_URS_2025_01/573111112</t>
  </si>
  <si>
    <t>23</t>
  </si>
  <si>
    <t>573231106</t>
  </si>
  <si>
    <t>Postřik spojovací PS bez posypu kamenivem ze silniční emulze, v množství 0,30 kg/m2</t>
  </si>
  <si>
    <t>1979078487</t>
  </si>
  <si>
    <t>https://podminky.urs.cz/item/CS_URS_2025_01/573231106</t>
  </si>
  <si>
    <t>24</t>
  </si>
  <si>
    <t>577134131</t>
  </si>
  <si>
    <t>Asfaltový beton vrstva obrusná ACO 11 (ABS) s rozprostřením a se zhutněním z modifikovaného asfaltu v pruhu šířky přes do 1,5 do 3 m, po zhutnění tl. 40 mm</t>
  </si>
  <si>
    <t>-15494982</t>
  </si>
  <si>
    <t>https://podminky.urs.cz/item/CS_URS_2025_01/577134131</t>
  </si>
  <si>
    <t>25</t>
  </si>
  <si>
    <t>581124115</t>
  </si>
  <si>
    <t>Kryt z prostého betonu komunikací pro pěší tl. 150 mm</t>
  </si>
  <si>
    <t>-1711664857</t>
  </si>
  <si>
    <t>https://podminky.urs.cz/item/CS_URS_2025_01/581124115</t>
  </si>
  <si>
    <t>"Dobetonování u opěrné stěny" 9,5</t>
  </si>
  <si>
    <t>26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</si>
  <si>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</si>
  <si>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</si>
  <si>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946023073</t>
  </si>
  <si>
    <t>https://podminky.urs.cz/item/CS_URS_2025_01/596211110</t>
  </si>
  <si>
    <t>"Technický prostor - skladba C" S_C</t>
  </si>
  <si>
    <t>27</t>
  </si>
  <si>
    <t>59245015</t>
  </si>
  <si>
    <t>dlažba zámková betonová tvaru I 200x165mm tl 60mm přírodní</t>
  </si>
  <si>
    <t>-1690961760</t>
  </si>
  <si>
    <t>10,4*1,03 'Přepočtené koeficientem množství</t>
  </si>
  <si>
    <t>Trubní vedení</t>
  </si>
  <si>
    <t>28</t>
  </si>
  <si>
    <t>890431851</t>
  </si>
  <si>
    <t>Bourání šachet a jímek strojně velikosti obestavěného prostoru přes 1,5 do 3 m3 z prefabrikovaných skruží</t>
  </si>
  <si>
    <t>-560213027</t>
  </si>
  <si>
    <t>https://podminky.urs.cz/item/CS_URS_2025_01/890431851</t>
  </si>
  <si>
    <t>1,2*1,5*1,35</t>
  </si>
  <si>
    <t>29</t>
  </si>
  <si>
    <t>895941102</t>
  </si>
  <si>
    <t>Osazení vpusti kanalizační horské z betonových dílců rozměru 1200/600 mm</t>
  </si>
  <si>
    <t>2098009988</t>
  </si>
  <si>
    <t>https://podminky.urs.cz/item/CS_URS_2025_01/895941102</t>
  </si>
  <si>
    <t>30</t>
  </si>
  <si>
    <t>59224700</t>
  </si>
  <si>
    <t>vpusť horská betonová spodní díl 120x60x120</t>
  </si>
  <si>
    <t>-820115429</t>
  </si>
  <si>
    <t>31</t>
  </si>
  <si>
    <t>895941341</t>
  </si>
  <si>
    <t>Osazení vpusti uliční z betonových dílců DN 500 dno s výtokem</t>
  </si>
  <si>
    <t>-787208934</t>
  </si>
  <si>
    <t>https://podminky.urs.cz/item/CS_URS_2025_01/895941341</t>
  </si>
  <si>
    <t>32</t>
  </si>
  <si>
    <t>59224474</t>
  </si>
  <si>
    <t>vpusť uliční DN 500 kaliště s odtokem 150mm PVC 500/245x65mm</t>
  </si>
  <si>
    <t>84111700</t>
  </si>
  <si>
    <t>33</t>
  </si>
  <si>
    <t>895941351</t>
  </si>
  <si>
    <t>Osazení vpusti uliční z betonových dílců DN 500 skruž horní pro čtvercovou vtokovou mříž</t>
  </si>
  <si>
    <t>2052215516</t>
  </si>
  <si>
    <t>https://podminky.urs.cz/item/CS_URS_2025_01/895941351</t>
  </si>
  <si>
    <t>34</t>
  </si>
  <si>
    <t>59224460</t>
  </si>
  <si>
    <t>vpusť uliční DN 500 betonová 500x190x65mm čtvercový poklop</t>
  </si>
  <si>
    <t>1057763602</t>
  </si>
  <si>
    <t>35</t>
  </si>
  <si>
    <t>899204112</t>
  </si>
  <si>
    <t>Osazení mříží litinových včetně rámů a košů na bahno pro třídu zatížení D400, E600</t>
  </si>
  <si>
    <t>608089958</t>
  </si>
  <si>
    <t>https://podminky.urs.cz/item/CS_URS_2025_01/899204112</t>
  </si>
  <si>
    <t>36</t>
  </si>
  <si>
    <t>55242328</t>
  </si>
  <si>
    <t>mříž D 400 - plochá, 600x600 4-stranný rám</t>
  </si>
  <si>
    <t>669531930</t>
  </si>
  <si>
    <t>37</t>
  </si>
  <si>
    <t>899623151</t>
  </si>
  <si>
    <t>Obetonování potrubí nebo zdiva stok betonem prostým v otevřeném výkopu, betonem tř. C 16/20</t>
  </si>
  <si>
    <t>211580739</t>
  </si>
  <si>
    <t>https://podminky.urs.cz/item/CS_URS_2025_01/899623151</t>
  </si>
  <si>
    <t>"Uliční vpusti - 0,5 m3/kus" 0,5*6</t>
  </si>
  <si>
    <t>Ostatní konstrukce a práce, bourání</t>
  </si>
  <si>
    <t>38</t>
  </si>
  <si>
    <t>914111111</t>
  </si>
  <si>
    <t>Montáž svislé dopravní značky základní velikosti do 1 m2 objímkami na sloupky nebo konzoly</t>
  </si>
  <si>
    <t>1194013100</t>
  </si>
  <si>
    <t>https://podminky.urs.cz/item/CS_URS_2025_01/914111111</t>
  </si>
  <si>
    <t>39</t>
  </si>
  <si>
    <t>40445600</t>
  </si>
  <si>
    <t>výstražné dopravní značky A1-A30, A33, A34 700mm</t>
  </si>
  <si>
    <t>-32210692</t>
  </si>
  <si>
    <t>"A7b" 2</t>
  </si>
  <si>
    <t>40</t>
  </si>
  <si>
    <t>40445615</t>
  </si>
  <si>
    <t>značky upravující přednost P6 700mm</t>
  </si>
  <si>
    <t>-12317182</t>
  </si>
  <si>
    <t>"P6" 2</t>
  </si>
  <si>
    <t>41</t>
  </si>
  <si>
    <t>40445619</t>
  </si>
  <si>
    <t>zákazové, příkazové dopravní značky B1-B34, C1-15 500mm</t>
  </si>
  <si>
    <t>2004569843</t>
  </si>
  <si>
    <t>"B20a" 2</t>
  </si>
  <si>
    <t>42</t>
  </si>
  <si>
    <t>40445621</t>
  </si>
  <si>
    <t>informativní značky provozní IP1-IP3, IP4b-IP7, IP10a, b 500x500mm</t>
  </si>
  <si>
    <t>928016534</t>
  </si>
  <si>
    <t>"IP2" 2</t>
  </si>
  <si>
    <t>43</t>
  </si>
  <si>
    <t>40445611</t>
  </si>
  <si>
    <t>značky upravující přednost P2, P3, P8 500mm</t>
  </si>
  <si>
    <t>-2086555468</t>
  </si>
  <si>
    <t>"P2" 1</t>
  </si>
  <si>
    <t>44</t>
  </si>
  <si>
    <t>914431112</t>
  </si>
  <si>
    <t>Montáž dopravního zrcadla na sloupky nebo konzoly velikosti do 1 m2</t>
  </si>
  <si>
    <t>-152575217</t>
  </si>
  <si>
    <t>https://podminky.urs.cz/item/CS_URS_2025_01/914431112</t>
  </si>
  <si>
    <t>45</t>
  </si>
  <si>
    <t>40445202</t>
  </si>
  <si>
    <t>zrcadlo dopravní čtvercové 400x600mm</t>
  </si>
  <si>
    <t>927681240</t>
  </si>
  <si>
    <t>46</t>
  </si>
  <si>
    <t>914511111</t>
  </si>
  <si>
    <t>Montáž sloupku dopravních značek délky do 3,5 m do betonového základu</t>
  </si>
  <si>
    <t>-1810728507</t>
  </si>
  <si>
    <t>https://podminky.urs.cz/item/CS_URS_2025_01/914511111</t>
  </si>
  <si>
    <t>47</t>
  </si>
  <si>
    <t>40445225</t>
  </si>
  <si>
    <t>sloupek pro dopravní značku Zn D 60mm v 3,5m</t>
  </si>
  <si>
    <t>-1770736569</t>
  </si>
  <si>
    <t>48</t>
  </si>
  <si>
    <t>915111111</t>
  </si>
  <si>
    <t>Vodorovné dopravní značení stříkané barvou dělící čára šířky 125 mm souvislá bílá základní</t>
  </si>
  <si>
    <t>-1494867777</t>
  </si>
  <si>
    <t>https://podminky.urs.cz/item/CS_URS_2025_01/915111111</t>
  </si>
  <si>
    <t>"Parkovací stání" 6,0*6</t>
  </si>
  <si>
    <t>49</t>
  </si>
  <si>
    <t>915211111</t>
  </si>
  <si>
    <t>Vodorovné dopravní značení stříkaným plastem dělící čára šířky 125 mm souvislá bílá základní</t>
  </si>
  <si>
    <t>306742329</t>
  </si>
  <si>
    <t>https://podminky.urs.cz/item/CS_URS_2025_01/915211111</t>
  </si>
  <si>
    <t>50</t>
  </si>
  <si>
    <t>915611111</t>
  </si>
  <si>
    <t>Předznačení pro vodorovné značení stříkané barvou nebo prováděné z nátěrových hmot liniové dělicí čáry, vodicí proužky</t>
  </si>
  <si>
    <t>71960834</t>
  </si>
  <si>
    <t>https://podminky.urs.cz/item/CS_URS_2025_01/915611111</t>
  </si>
  <si>
    <t>51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</si>
  <si>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</si>
  <si>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</si>
  <si>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1428627069</t>
  </si>
  <si>
    <t>https://podminky.urs.cz/item/CS_URS_2025_01/916131213</t>
  </si>
  <si>
    <t>52</t>
  </si>
  <si>
    <t>59217031</t>
  </si>
  <si>
    <t>obrubník silniční betonový 1000x150x250mm</t>
  </si>
  <si>
    <t>-168097355</t>
  </si>
  <si>
    <t>"Celková délka obrubníků" 290,1</t>
  </si>
  <si>
    <t>"Odečet přechodových obrubníků" -1,0</t>
  </si>
  <si>
    <t>289,1*1,02 'Přepočtené koeficientem množství</t>
  </si>
  <si>
    <t>53</t>
  </si>
  <si>
    <t>59217076</t>
  </si>
  <si>
    <t>obrubník silniční betonový přechodový 1000x150x250mm</t>
  </si>
  <si>
    <t>-1208917813</t>
  </si>
  <si>
    <t>1,0</t>
  </si>
  <si>
    <t>1*1,02 'Přepočtené koeficientem množství</t>
  </si>
  <si>
    <t>54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</si>
  <si>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</si>
  <si>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</si>
  <si>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-269100765</t>
  </si>
  <si>
    <t>https://podminky.urs.cz/item/CS_URS_2025_01/916231213</t>
  </si>
  <si>
    <t>55</t>
  </si>
  <si>
    <t>59217018</t>
  </si>
  <si>
    <t>obrubník betonový chodníkový 1000x80x200mm</t>
  </si>
  <si>
    <t>1296083937</t>
  </si>
  <si>
    <t>"Celková délka obrubníků" 95,9</t>
  </si>
  <si>
    <t>95,9*1,02 'Přepočtené koeficientem množství</t>
  </si>
  <si>
    <t>56</t>
  </si>
  <si>
    <t>916782113</t>
  </si>
  <si>
    <t>Montáž zpomalovacího polštáře pravoúhlého délky přes 2 m</t>
  </si>
  <si>
    <t>-23641734</t>
  </si>
  <si>
    <t>https://podminky.urs.cz/item/CS_URS_2025_01/916782113</t>
  </si>
  <si>
    <t>57</t>
  </si>
  <si>
    <t>56288872</t>
  </si>
  <si>
    <t>polštář zpomalovací 1800x65x3000mm</t>
  </si>
  <si>
    <t>-1983428127</t>
  </si>
  <si>
    <t>58</t>
  </si>
  <si>
    <t>916991121</t>
  </si>
  <si>
    <t>Lože pod obrubníky, krajníky nebo obruby z dlažebních kostek z betonu prostého</t>
  </si>
  <si>
    <t>-108869604</t>
  </si>
  <si>
    <t>https://podminky.urs.cz/item/CS_URS_2025_01/916991121</t>
  </si>
  <si>
    <t>"Zvýšená tloušťka"</t>
  </si>
  <si>
    <t>"Silniční obrubníky" 290,1*0,25*0,1</t>
  </si>
  <si>
    <t>"Chodníkové obrubníky" 95,9*0,2*0,05</t>
  </si>
  <si>
    <t>59</t>
  </si>
  <si>
    <t>919112112</t>
  </si>
  <si>
    <t>Řezání dilatačních spár v živičném krytu příčných nebo podélných, šířky 4 mm, hloubky přes 60 do 80 mm</t>
  </si>
  <si>
    <t>-1949423070</t>
  </si>
  <si>
    <t>https://podminky.urs.cz/item/CS_URS_2025_01/919112112</t>
  </si>
  <si>
    <t>"Rozhraní stávajícího a nového asfaltu"</t>
  </si>
  <si>
    <t>3,7+5,6</t>
  </si>
  <si>
    <t>60</t>
  </si>
  <si>
    <t>919112222</t>
  </si>
  <si>
    <t>Řezání dilatačních spár v živičném krytu vytvoření komůrky pro těsnící zálivku šířky 15 mm, hloubky 25 mm</t>
  </si>
  <si>
    <t>579415168</t>
  </si>
  <si>
    <t>https://podminky.urs.cz/item/CS_URS_2025_01/919112222</t>
  </si>
  <si>
    <t>61</t>
  </si>
  <si>
    <t>919122121</t>
  </si>
  <si>
    <t>Utěsnění dilatačních spár zálivkou za tepla v cementobetonovém nebo živičném krytu včetně adhezního nátěru s těsnicím profilem pod zálivkou, pro komůrky šířky 15 mm, hloubky 25 mm</t>
  </si>
  <si>
    <t>1277255997</t>
  </si>
  <si>
    <t>https://podminky.urs.cz/item/CS_URS_2025_01/919122121</t>
  </si>
  <si>
    <t>62</t>
  </si>
  <si>
    <t>919735112</t>
  </si>
  <si>
    <t>Řezání stávajícího živičného krytu nebo podkladu hloubky přes 50 do 100 mm</t>
  </si>
  <si>
    <t>1325385749</t>
  </si>
  <si>
    <t>https://podminky.urs.cz/item/CS_URS_2025_01/919735112</t>
  </si>
  <si>
    <t>997</t>
  </si>
  <si>
    <t>Přesun sutě</t>
  </si>
  <si>
    <t>63</t>
  </si>
  <si>
    <t>997221551</t>
  </si>
  <si>
    <t>Vodorovná doprava suti bez naložení, ale se složením a s hrubým urovnáním ze sypkých materiálů, na vzdálenost do 1 km</t>
  </si>
  <si>
    <t>896155358</t>
  </si>
  <si>
    <t>https://podminky.urs.cz/item/CS_URS_2025_01/997221551</t>
  </si>
  <si>
    <t>64</t>
  </si>
  <si>
    <t>997221559</t>
  </si>
  <si>
    <t>Vodorovná doprava suti bez naložení, ale se složením a s hrubým urovnáním Příplatek k ceně za každý další započatý 1 km přes 1 km</t>
  </si>
  <si>
    <t>515579565</t>
  </si>
  <si>
    <t>https://podminky.urs.cz/item/CS_URS_2025_01/997221559</t>
  </si>
  <si>
    <t>30,604*4 'Přepočtené koeficientem množství</t>
  </si>
  <si>
    <t>65</t>
  </si>
  <si>
    <t>997221861</t>
  </si>
  <si>
    <t>Poplatek za uložení stavebního odpadu na recyklační skládce (skládkovné) z prostého betonu zatříděného do Katalogu odpadů pod kódem 17 01 01</t>
  </si>
  <si>
    <t>316244365</t>
  </si>
  <si>
    <t>https://podminky.urs.cz/item/CS_URS_2025_01/997221861</t>
  </si>
  <si>
    <t>66</t>
  </si>
  <si>
    <t>997221862</t>
  </si>
  <si>
    <t>Poplatek za uložení stavebního odpadu na recyklační skládce (skládkovné) z armovaného betonu zatříděného do Katalogu odpadů pod kódem 17 01 01</t>
  </si>
  <si>
    <t>1065384272</t>
  </si>
  <si>
    <t>https://podminky.urs.cz/item/CS_URS_2025_01/997221862</t>
  </si>
  <si>
    <t>67</t>
  </si>
  <si>
    <t>997221875</t>
  </si>
  <si>
    <t>Poplatek za uložení stavebního odpadu na recyklační skládce (skládkovné) asfaltového bez obsahu dehtu zatříděného do Katalogu odpadů pod kódem 17 03 02</t>
  </si>
  <si>
    <t>910012053</t>
  </si>
  <si>
    <t>https://podminky.urs.cz/item/CS_URS_2025_01/997221875</t>
  </si>
  <si>
    <t>998</t>
  </si>
  <si>
    <t>Přesun hmot</t>
  </si>
  <si>
    <t>68</t>
  </si>
  <si>
    <t>998225111</t>
  </si>
  <si>
    <t>Přesun hmot pro komunikace s krytem z kameniva, monolitickým betonovým nebo živičným dopravní vzdálenost do 200 m jakékoliv délky objektu</t>
  </si>
  <si>
    <t>444375728</t>
  </si>
  <si>
    <t>https://podminky.urs.cz/item/CS_URS_2025_01/998225111</t>
  </si>
  <si>
    <t>Práce a dodávky M</t>
  </si>
  <si>
    <t>21-M</t>
  </si>
  <si>
    <t>Elektromontáže</t>
  </si>
  <si>
    <t>69</t>
  </si>
  <si>
    <t>218204011</t>
  </si>
  <si>
    <t>Demontáž stožárů osvětlení ocelových samostatně stojících, délky do 12 m</t>
  </si>
  <si>
    <t>280060966</t>
  </si>
  <si>
    <t>https://podminky.urs.cz/item/CS_URS_2025_01/218204011</t>
  </si>
  <si>
    <t>V_vyk</t>
  </si>
  <si>
    <t>Objem výkopů</t>
  </si>
  <si>
    <t>239,28</t>
  </si>
  <si>
    <t>V_zas</t>
  </si>
  <si>
    <t>Objem zásypů</t>
  </si>
  <si>
    <t>225,16</t>
  </si>
  <si>
    <t>V_l</t>
  </si>
  <si>
    <t>Objem lože</t>
  </si>
  <si>
    <t>14,12</t>
  </si>
  <si>
    <t>SO301 - Dešťová kanalizace</t>
  </si>
  <si>
    <t>132251104</t>
  </si>
  <si>
    <t>Hloubení nezapažených rýh šířky do 800 mm strojně s urovnáním dna do předepsaného profilu a spádu v hornině třídy těžitelnosti I skupiny 3 přes 100 m3</t>
  </si>
  <si>
    <t>1811582919</t>
  </si>
  <si>
    <t>https://podminky.urs.cz/item/CS_URS_2025_01/132251104</t>
  </si>
  <si>
    <t>"Bez vrstvy vykázané v SO 101"</t>
  </si>
  <si>
    <t>"Plochy výkopu odečteny z podélného profilu"</t>
  </si>
  <si>
    <t>"Dešťová kanalizace" 279,9*0,8</t>
  </si>
  <si>
    <t>"Přípojky, vpusti" 2,0*0,8*1,6*6</t>
  </si>
  <si>
    <t>462902952</t>
  </si>
  <si>
    <t>"Přebytečný výkopek" V_vyk-V_zas</t>
  </si>
  <si>
    <t>-1324358823</t>
  </si>
  <si>
    <t>14,12*1,8 'Přepočtené koeficientem množství</t>
  </si>
  <si>
    <t>174111101</t>
  </si>
  <si>
    <t>Zásyp sypaninou z jakékoliv horniny ručně s uložením výkopku ve vrstvách se zhutněním jam, šachet, rýh nebo kolem objektů v těchto vykopávkách</t>
  </si>
  <si>
    <t>726247317</t>
  </si>
  <si>
    <t>https://podminky.urs.cz/item/CS_URS_2025_01/174111101</t>
  </si>
  <si>
    <t>"Objem výkopů" V_vyk</t>
  </si>
  <si>
    <t>"Odečet podsypů a lože" -V_l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</si>
  <si>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</si>
  <si>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</si>
  <si>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-1933696007</t>
  </si>
  <si>
    <t>https://podminky.urs.cz/item/CS_URS_2025_01/175151101</t>
  </si>
  <si>
    <t>Poznámka k položce:_x000D_
Dle informace investora je výkopek vhodný k obsypu</t>
  </si>
  <si>
    <t>"Dešťová kanalizace" 164,5*0,8*(0,3+0,3)</t>
  </si>
  <si>
    <t>"Přípojky, vpusti" 2,0*0,8*(0,15+0,3)*6</t>
  </si>
  <si>
    <t>V_ob</t>
  </si>
  <si>
    <t>Mezisoučet</t>
  </si>
  <si>
    <t>"Odečet objemu potrubí" -(164,5*Pi*(0,15)^2+2,0*Pi*(0,075)^2*6)</t>
  </si>
  <si>
    <t>451573111</t>
  </si>
  <si>
    <t>Lože pod potrubí, stoky a drobné objekty v otevřeném výkopu z písku a štěrkopísku do 63 mm</t>
  </si>
  <si>
    <t>-706416386</t>
  </si>
  <si>
    <t>https://podminky.urs.cz/item/CS_URS_2025_01/451573111</t>
  </si>
  <si>
    <t>"Dešťová kanalizace" 164,5*0,8*0,1</t>
  </si>
  <si>
    <t>"Přípojky, vpusti" 2,0*0,8*0,1*6</t>
  </si>
  <si>
    <t>871313121</t>
  </si>
  <si>
    <t>Montáž kanalizačního potrubí z tvrdého PVC-U hladkého plnostěnného tuhost SN 8 DN 160</t>
  </si>
  <si>
    <t>-974635042</t>
  </si>
  <si>
    <t>https://podminky.urs.cz/item/CS_URS_2025_01/871313121</t>
  </si>
  <si>
    <t>"Přípojky, vpusti" 7,6</t>
  </si>
  <si>
    <t>28611164</t>
  </si>
  <si>
    <t>trubka kanalizační PVC-U plnostěnná jednovrstvá DN 160x1000mm SN8</t>
  </si>
  <si>
    <t>847984489</t>
  </si>
  <si>
    <t>7,6*1,03 'Přepočtené koeficientem množství</t>
  </si>
  <si>
    <t>871373121</t>
  </si>
  <si>
    <t>Montáž kanalizačního potrubí z tvrdého PVC-U hladkého plnostěnného tuhost SN 8 DN 315</t>
  </si>
  <si>
    <t>-2142716748</t>
  </si>
  <si>
    <t>https://podminky.urs.cz/item/CS_URS_2025_01/871373121</t>
  </si>
  <si>
    <t>"Dešťová kanalizace" 164,5</t>
  </si>
  <si>
    <t>28611213</t>
  </si>
  <si>
    <t>trubka kanalizační PVC-U plnostěnná jednovrstvá DN 315x6000mm SN8</t>
  </si>
  <si>
    <t>-980118972</t>
  </si>
  <si>
    <t>164,5*1,03 'Přepočtené koeficientem množství</t>
  </si>
  <si>
    <t>877310310</t>
  </si>
  <si>
    <t>Montáž tvarovek na kanalizačním plastovém potrubí z PP nebo PVC-U hladkého plnostěnného kolen, víček nebo hrdlových uzávěrů DN 150</t>
  </si>
  <si>
    <t>-938958817</t>
  </si>
  <si>
    <t>https://podminky.urs.cz/item/CS_URS_2025_01/877310310</t>
  </si>
  <si>
    <t>28611361</t>
  </si>
  <si>
    <t>koleno kanalizační PVC KG 160x45°</t>
  </si>
  <si>
    <t>1774896842</t>
  </si>
  <si>
    <t>877370320</t>
  </si>
  <si>
    <t>Montáž tvarovek na kanalizačním plastovém potrubí z PP nebo PVC-U hladkého plnostěnného odboček DN 300</t>
  </si>
  <si>
    <t>-1969473520</t>
  </si>
  <si>
    <t>https://podminky.urs.cz/item/CS_URS_2025_01/877370320</t>
  </si>
  <si>
    <t>28611403</t>
  </si>
  <si>
    <t>odbočka kanalizační plastová s hrdlem KG 315/125/45°</t>
  </si>
  <si>
    <t>323939158</t>
  </si>
  <si>
    <t>877370330</t>
  </si>
  <si>
    <t>Montáž tvarovek na kanalizačním plastovém potrubí z PP nebo PVC-U hladkého plnostěnného spojek nebo redukcí DN 300</t>
  </si>
  <si>
    <t>1726281763</t>
  </si>
  <si>
    <t>https://podminky.urs.cz/item/CS_URS_2025_01/877370330</t>
  </si>
  <si>
    <t>28611574</t>
  </si>
  <si>
    <t>objímka převlečná kanalizace plastové KG DN 300</t>
  </si>
  <si>
    <t>-1011038558</t>
  </si>
  <si>
    <t>894812325</t>
  </si>
  <si>
    <t>Revizní a čistící šachta z polypropylenu PP pro hladké trouby DN 600 šachtové dno (DN šachty / DN trubního vedení) DN 600/315 průtočné</t>
  </si>
  <si>
    <t>-898289843</t>
  </si>
  <si>
    <t>https://podminky.urs.cz/item/CS_URS_2025_01/894812325</t>
  </si>
  <si>
    <t>894812332</t>
  </si>
  <si>
    <t>Revizní a čistící šachta z polypropylenu PP pro hladké trouby DN 600 roura šachtová korugovaná, světlé hloubky 2 000 mm</t>
  </si>
  <si>
    <t>1049368333</t>
  </si>
  <si>
    <t>https://podminky.urs.cz/item/CS_URS_2025_01/894812332</t>
  </si>
  <si>
    <t>894812339</t>
  </si>
  <si>
    <t>Revizní a čistící šachta z polypropylenu PP pro hladké trouby DN 600 Příplatek k cenám 2331 - 2334 za uříznutí šachtové roury</t>
  </si>
  <si>
    <t>-399953528</t>
  </si>
  <si>
    <t>https://podminky.urs.cz/item/CS_URS_2025_01/894812339</t>
  </si>
  <si>
    <t>894812376</t>
  </si>
  <si>
    <t>Revizní a čistící šachta z polypropylenu PP pro hladké trouby DN 600 poklop (mříž) litinový pro třídu zatížení D400 s betonovým prstencem</t>
  </si>
  <si>
    <t>1285641145</t>
  </si>
  <si>
    <t>https://podminky.urs.cz/item/CS_URS_2025_01/894812376</t>
  </si>
  <si>
    <t>899722111</t>
  </si>
  <si>
    <t>Krytí potrubí z plastů výstražnou fólií z PVC šířky do 20 cm</t>
  </si>
  <si>
    <t>-421313741</t>
  </si>
  <si>
    <t>https://podminky.urs.cz/item/CS_URS_2025_01/899722111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</si>
  <si>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</si>
  <si>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</si>
  <si>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-963121970</t>
  </si>
  <si>
    <t>https://podminky.urs.cz/item/CS_URS_2025_01/998276101</t>
  </si>
  <si>
    <t>SO401 - Veřejné osvětlení</t>
  </si>
  <si>
    <t>D0 - C21M - Elektromontáže</t>
  </si>
  <si>
    <t>D1 - C46M - Zemní práce</t>
  </si>
  <si>
    <t>D2 - Ostatní</t>
  </si>
  <si>
    <t>D3 - Materiály</t>
  </si>
  <si>
    <t>D0</t>
  </si>
  <si>
    <t>C21M - Elektromontáže</t>
  </si>
  <si>
    <t>210010125</t>
  </si>
  <si>
    <t>trubka ochranná plastová tuhá do průměru 110mm (VU)</t>
  </si>
  <si>
    <t>-949701929</t>
  </si>
  <si>
    <t>210010125.1</t>
  </si>
  <si>
    <t>trubka ochranná plastová ohebná do průměru 75mm (VU)</t>
  </si>
  <si>
    <t>1302436895</t>
  </si>
  <si>
    <t>210100001</t>
  </si>
  <si>
    <t>Ukončení vodičů izolovaných s označením a zapojením v rozváděči nebo na přístroji průřezu žíly do 2,5 mm2</t>
  </si>
  <si>
    <t>ks</t>
  </si>
  <si>
    <t>258061756</t>
  </si>
  <si>
    <t>210100002</t>
  </si>
  <si>
    <t>Ukončení vodičů izolovaných s označením a zapojením v rozváděči nebo na přístroji průřezu žíly do 6 mm2</t>
  </si>
  <si>
    <t>-1814040074</t>
  </si>
  <si>
    <t>210100003</t>
  </si>
  <si>
    <t>Ukončení vodičů izolovaných s označením a zapojením v rozváděči nebo na přístroji průřezu žíly do 16 mm2</t>
  </si>
  <si>
    <t>-2142921292</t>
  </si>
  <si>
    <t>210202011.1</t>
  </si>
  <si>
    <t>montáž svítidla</t>
  </si>
  <si>
    <t>340243973</t>
  </si>
  <si>
    <t>210204002</t>
  </si>
  <si>
    <t>Montáž stožárů osvětlení parkových ocelových</t>
  </si>
  <si>
    <t>-349271473</t>
  </si>
  <si>
    <t>210204201</t>
  </si>
  <si>
    <t>Montáž elektrovýzbroje stožárů osvětlení 1 okruh</t>
  </si>
  <si>
    <t>2092581963</t>
  </si>
  <si>
    <t>210220022</t>
  </si>
  <si>
    <t>Montáž uzemňovacího vedení s upevněním, propojením a připojením pomocí svorek v zemi s izolací spojů vodičů FeZn drátem nebo lanem průměru do 10 mm v městské zástavbě</t>
  </si>
  <si>
    <t>-1741661234</t>
  </si>
  <si>
    <t>https://podminky.urs.cz/item/CS_URS_2025_01/210220022</t>
  </si>
  <si>
    <t>210800527</t>
  </si>
  <si>
    <t>CY 6mm2 (H07V-U) zelenožlutý (VU)</t>
  </si>
  <si>
    <t>-1518109522</t>
  </si>
  <si>
    <t>210810013</t>
  </si>
  <si>
    <t>CYKY-CYKYm 4Bx10mm2 (CYKY 4J10) 750V (VU)</t>
  </si>
  <si>
    <t>1816811482</t>
  </si>
  <si>
    <t>210810013.1</t>
  </si>
  <si>
    <t>CYKY-CYKYm 3Bx1,5mm2 (CYKY 3J1,5) 750V (VU)</t>
  </si>
  <si>
    <t>1396004905</t>
  </si>
  <si>
    <t>210950101</t>
  </si>
  <si>
    <t>Ostatní práce při montáži vodičů, šňůr a kabelů označovací štítek na kabel dalším štítkem</t>
  </si>
  <si>
    <t>2068427865</t>
  </si>
  <si>
    <t>D1</t>
  </si>
  <si>
    <t>C46M - Zemní práce</t>
  </si>
  <si>
    <t>4600000001</t>
  </si>
  <si>
    <t>kabel.lože z kop.písku rýha 65cm tl.10cm</t>
  </si>
  <si>
    <t>717991590</t>
  </si>
  <si>
    <t>4600000002</t>
  </si>
  <si>
    <t>křižovatka se silovým kabelem (potrubí)</t>
  </si>
  <si>
    <t>1716900567</t>
  </si>
  <si>
    <t>4600000003</t>
  </si>
  <si>
    <t>fólie výstražná z PVC šířky 33cm</t>
  </si>
  <si>
    <t>1341591931</t>
  </si>
  <si>
    <t>460010024</t>
  </si>
  <si>
    <t>Jáma pro betonový základ pro stožár</t>
  </si>
  <si>
    <t>1552082626</t>
  </si>
  <si>
    <t>460010024.1</t>
  </si>
  <si>
    <t>Vytyčení trati vedení kabelového podzemního v zástavbě</t>
  </si>
  <si>
    <t>km</t>
  </si>
  <si>
    <t>879877532</t>
  </si>
  <si>
    <t>460050003.1</t>
  </si>
  <si>
    <t>Betonový základ</t>
  </si>
  <si>
    <t>1317128003</t>
  </si>
  <si>
    <t>460171172</t>
  </si>
  <si>
    <t>Hloubení kabelových rýh strojně včetně urovnání dna s přemístěním výkopku do vzdálenosti 3 m od okraje jámy nebo s naložením na dopravní prostředek šířky 35 cm hloubky 80 cm v hornině třídy těžitelnosti I skupiny 3</t>
  </si>
  <si>
    <t>2065573842</t>
  </si>
  <si>
    <t>https://podminky.urs.cz/item/CS_URS_2025_01/460171172</t>
  </si>
  <si>
    <t>460171322</t>
  </si>
  <si>
    <t>Hloubení kabelových rýh strojně včetně urovnání dna s přemístěním výkopku do vzdálenosti 3 m od okraje jámy nebo s naložením na dopravní prostředek šířky 50 cm hloubky 120 cm v hornině třídy těžitelnosti I skupiny 3</t>
  </si>
  <si>
    <t>-356686779</t>
  </si>
  <si>
    <t>https://podminky.urs.cz/item/CS_URS_2025_01/460171322</t>
  </si>
  <si>
    <t>460451162</t>
  </si>
  <si>
    <t>Zásyp kabelových rýh strojně s přemístěním sypaniny ze vzdálenosti do 10 m, s uložením výkopku ve vrstvách včetně zhutnění a urovnání povrchu šířky 35 cm hloubky 60 cm z horniny třídy těžitelnosti I skupiny 3</t>
  </si>
  <si>
    <t>1717594172</t>
  </si>
  <si>
    <t>https://podminky.urs.cz/item/CS_URS_2025_01/460451162</t>
  </si>
  <si>
    <t>460451312</t>
  </si>
  <si>
    <t>Zásyp kabelových rýh strojně s přemístěním sypaniny ze vzdálenosti do 10 m, s uložením výkopku ve vrstvách včetně zhutnění a urovnání povrchu šířky 50 cm hloubky 100 cm z horniny třídy těžitelnosti I skupiny 3</t>
  </si>
  <si>
    <t>-1584997392</t>
  </si>
  <si>
    <t>https://podminky.urs.cz/item/CS_URS_2025_01/460451312</t>
  </si>
  <si>
    <t>460241111</t>
  </si>
  <si>
    <t>Příplatek k cenám vykopávek v blízkosti podzemního vedení pro jakoukoliv třídu horniny</t>
  </si>
  <si>
    <t>1309726450</t>
  </si>
  <si>
    <t>https://podminky.urs.cz/item/CS_URS_2025_01/460241111</t>
  </si>
  <si>
    <t>190,0*0,35*0,8+28,0*0,5*1,2</t>
  </si>
  <si>
    <t>70*0,5 'Přepočtené koeficientem množství</t>
  </si>
  <si>
    <t>460600061.1</t>
  </si>
  <si>
    <t>stožárové pouzdro</t>
  </si>
  <si>
    <t>1287552139</t>
  </si>
  <si>
    <t>460600061.3</t>
  </si>
  <si>
    <t>Zřízení bednění pro betonové patky</t>
  </si>
  <si>
    <t>330027739</t>
  </si>
  <si>
    <t>D2</t>
  </si>
  <si>
    <t>Ostatní</t>
  </si>
  <si>
    <t>320410001</t>
  </si>
  <si>
    <t>doprava materiálu</t>
  </si>
  <si>
    <t>kpl</t>
  </si>
  <si>
    <t>1047447799</t>
  </si>
  <si>
    <t>320410002</t>
  </si>
  <si>
    <t>celk.prohl.el.zaříz.a vyhot.rev.zp.do 250.tis.mont.</t>
  </si>
  <si>
    <t>374902047</t>
  </si>
  <si>
    <t>320410021</t>
  </si>
  <si>
    <t>měř.zemn.odporu pro zem.sít do 500m pásku</t>
  </si>
  <si>
    <t>měření</t>
  </si>
  <si>
    <t>191688846</t>
  </si>
  <si>
    <t>460620002</t>
  </si>
  <si>
    <t>recyklační poplatky</t>
  </si>
  <si>
    <t>sada</t>
  </si>
  <si>
    <t>1889079605</t>
  </si>
  <si>
    <t>D3</t>
  </si>
  <si>
    <t>Materiály</t>
  </si>
  <si>
    <t>00247</t>
  </si>
  <si>
    <t>trubka ochr. vnitřní z PE průměr 110mm</t>
  </si>
  <si>
    <t>-578266385</t>
  </si>
  <si>
    <t>00247.1</t>
  </si>
  <si>
    <t>kopoflex 75</t>
  </si>
  <si>
    <t>-1420681924</t>
  </si>
  <si>
    <t>00247.2</t>
  </si>
  <si>
    <t>1618690711</t>
  </si>
  <si>
    <t>00906</t>
  </si>
  <si>
    <t>pojistkový dotyk 20A</t>
  </si>
  <si>
    <t>624268189</t>
  </si>
  <si>
    <t>00909</t>
  </si>
  <si>
    <t>pojistková vložka E27/20A</t>
  </si>
  <si>
    <t>-823889153</t>
  </si>
  <si>
    <t>00909.1</t>
  </si>
  <si>
    <t>svítidlo - LED svítidlo - 8 LED / 350 mA / 20 W / 2700 K</t>
  </si>
  <si>
    <t>1977649129</t>
  </si>
  <si>
    <t>00909.2</t>
  </si>
  <si>
    <t>písek</t>
  </si>
  <si>
    <t>-732584304</t>
  </si>
  <si>
    <t>01063</t>
  </si>
  <si>
    <t>sadový sloup dvoustupňový výška 5 m</t>
  </si>
  <si>
    <t>-1074799994</t>
  </si>
  <si>
    <t>01063.1</t>
  </si>
  <si>
    <t>beton C20/25</t>
  </si>
  <si>
    <t>-369241123</t>
  </si>
  <si>
    <t>01154</t>
  </si>
  <si>
    <t>elektrovýzbroj stožáru pro 1 okruh</t>
  </si>
  <si>
    <t>-983921312</t>
  </si>
  <si>
    <t>01403</t>
  </si>
  <si>
    <t>FeZn průměr 10mm</t>
  </si>
  <si>
    <t>-1151868245</t>
  </si>
  <si>
    <t>01473</t>
  </si>
  <si>
    <t>připojovací svorka SS spojovací pro lana</t>
  </si>
  <si>
    <t>-1391490533</t>
  </si>
  <si>
    <t>02944</t>
  </si>
  <si>
    <t>CYKY 4Bx10mm2 (CYKY 4J10)</t>
  </si>
  <si>
    <t>-1520423948</t>
  </si>
  <si>
    <t>02944.1</t>
  </si>
  <si>
    <t>CYKY 3Bx1,5mm2 (CYKY 3J1,5)</t>
  </si>
  <si>
    <t>-217240847</t>
  </si>
  <si>
    <t>15100</t>
  </si>
  <si>
    <t>pojistková hlavice 2310-11 E27</t>
  </si>
  <si>
    <t>-1309564328</t>
  </si>
  <si>
    <t>15101</t>
  </si>
  <si>
    <t>pojistkový spodek 2110-30 E27</t>
  </si>
  <si>
    <t>1758369493</t>
  </si>
  <si>
    <t>33746</t>
  </si>
  <si>
    <t>CY  6mm2 (H07V-U) zelenožlutý</t>
  </si>
  <si>
    <t>-727605843</t>
  </si>
  <si>
    <t>337R01</t>
  </si>
  <si>
    <t>podružný materiál</t>
  </si>
  <si>
    <t>soubor</t>
  </si>
  <si>
    <t>-1116281435</t>
  </si>
  <si>
    <t>v - VON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</si>
  <si>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</si>
  <si>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</si>
  <si>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</si>
  <si>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</si>
  <si>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</si>
  <si>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</si>
  <si>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</si>
  <si>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</si>
  <si>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</si>
  <si>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012002000</t>
  </si>
  <si>
    <t>Zeměměřičské práce</t>
  </si>
  <si>
    <t>1024</t>
  </si>
  <si>
    <t>427041337</t>
  </si>
  <si>
    <t>https://podminky.urs.cz/item/CS_URS_2025_01/012002000</t>
  </si>
  <si>
    <t>Poznámka k položce:_x000D_
Geodetické práce před, během a po výstavbě</t>
  </si>
  <si>
    <t>013002000</t>
  </si>
  <si>
    <t>Projektové práce</t>
  </si>
  <si>
    <t>-2013221115</t>
  </si>
  <si>
    <t>https://podminky.urs.cz/item/CS_URS_2025_01/013002000</t>
  </si>
  <si>
    <t>Poznámka k položce:_x000D_
Komunikace: dokumentace skutečného provedení stavby, geometrické zaměření_x000D_
Dešťová kanalizace: dokumentace skutečného provedení stavby, geometrické zaměření_x000D_
Veřejné osvětlení:  dokumentace skutečného provedení stavby, geometrické zaměření_x000D_
Dokumentace pro provádění stavby (DPS)</t>
  </si>
  <si>
    <t>VRN3</t>
  </si>
  <si>
    <t>Zařízení staveniště</t>
  </si>
  <si>
    <t>030001000</t>
  </si>
  <si>
    <t>-1867023112</t>
  </si>
  <si>
    <t>https://podminky.urs.cz/item/CS_URS_2025_01/030001000</t>
  </si>
  <si>
    <t>Poznámka k položce:_x000D_
Včetně odstranění a úklidu plochy ZS _x000D__x000D__x000D_</t>
  </si>
  <si>
    <t>VRN4</t>
  </si>
  <si>
    <t>Inženýrská činnost</t>
  </si>
  <si>
    <t>040001000</t>
  </si>
  <si>
    <t>1123094077</t>
  </si>
  <si>
    <t>https://podminky.urs.cz/item/CS_URS_2025_01/040001000</t>
  </si>
  <si>
    <t>Poznámka k položce:_x000D_
Kompletační a koordinační činnost - zajištění podkladů pro kolaudaci (revize nových sítí - VO), koordinace činností na stavbě_x000D__x000D_
Zkoušky (např. hutnicí, kamerové zkoušky dešťové kanalizace) a rozbory (PAU)</t>
  </si>
  <si>
    <t>VRN7</t>
  </si>
  <si>
    <t>Provozní vlivy</t>
  </si>
  <si>
    <t>070001000</t>
  </si>
  <si>
    <t>-2015429540</t>
  </si>
  <si>
    <t>https://podminky.urs.cz/item/CS_URS_2025_01/070001000</t>
  </si>
  <si>
    <t>Poznámka k položce:_x000D_
Náklady na DIO (pokud bude nutné) a zajištění DIR_x000D_
Provozní opatření během výstavby vjezdů</t>
  </si>
  <si>
    <t>SEZNAM FIGUR</t>
  </si>
  <si>
    <t>Výměra</t>
  </si>
  <si>
    <t>"Vozovka - skladba A" 772,8</t>
  </si>
  <si>
    <t>"Parkovací a odstavné stání - skladba A" 114,3</t>
  </si>
  <si>
    <t>Použití figury:</t>
  </si>
  <si>
    <t>Podklad ze štěrkodrtě ŠD plochy přes 100 m2 tl 150 mm</t>
  </si>
  <si>
    <t>Asfaltový beton vrstva podkladní ACP 16 (obalované kamenivo OKS) tl 50 mm š do 3 m</t>
  </si>
  <si>
    <t>Postřik živičný infiltrační s posypem z asfaltu množství 1 kg/m2</t>
  </si>
  <si>
    <t>Postřik živičný spojovací ze silniční emulze v množství 0,30 kg/m2</t>
  </si>
  <si>
    <t>Asfaltový beton vrstva obrusná ACO 11 (ABS) tl 40 mm š do 3 m z modifikovaného asfaltu</t>
  </si>
  <si>
    <t>"Štěrkodrť ŠDb 0/32"</t>
  </si>
  <si>
    <t>Kladení zámkové dlažby komunikací pro pěší ručně tl 60 mm skupiny A pl do 50 m2</t>
  </si>
  <si>
    <t>Zřízení podsypu nebo podkladu ze sypaniny plochy do 100 m2 tl 300 mm</t>
  </si>
  <si>
    <t>Vodorovné přemístění přes 9 000 do 10000 m výkopku/sypaniny z horniny třídy těžitelnosti I skupiny 1 až 3</t>
  </si>
  <si>
    <t>Míchání vegetačních substrátů v homogenizačním zařízení v množství přes 10 do 100 m3</t>
  </si>
  <si>
    <t>Ošetření trávníku shrabáním v rovině a svahu do 1:5</t>
  </si>
  <si>
    <t>Lože pod potrubí otevřený výkop ze štěrkopísku</t>
  </si>
  <si>
    <t>Zásyp jam, šachet rýh nebo kolem objektů sypaninou se zhutněním ručně</t>
  </si>
  <si>
    <t>Objem obsypů</t>
  </si>
  <si>
    <t>Hloubení rýh nezapažených š do 800 mm v hornině třídy těžitelnosti I skupiny 3 objem přes 100 m3 strojně</t>
  </si>
  <si>
    <t>Poplatek za uložení zeminy a kamení na recyklační skládce (skládkovné) kód odpadu 17 05 04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</si>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</sst>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9" fillId="2" borderId="20" xfId="0" applyFont="1" applyFill="1" applyBorder="1" applyAlignment="1" applyProtection="1">
      <alignment horizontal="left" vertical="center"/>
      <protection locked="0"/>
    </xf>
    <xf numFmtId="0" fontId="39" fillId="0" borderId="21" xfId="0" applyFont="1" applyBorder="1" applyAlignment="1">
      <alignment horizontal="center"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>
      <alignment horizontal="left" vertical="center"/>
    </xf>
    <xf numFmtId="0" fontId="52" fillId="0" borderId="1" xfId="0" applyFont="1" applyBorder="1" applyAlignment="1">
      <alignment vertical="top"/>
    </xf>
    <xf numFmtId="0" fontId="52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/>
    </xf>
    <xf numFmtId="49" fontId="52" fillId="0" borderId="1" xfId="0" applyNumberFormat="1" applyFont="1" applyBorder="1" applyAlignment="1">
      <alignment horizontal="left" vertical="center"/>
    </xf>
    <xf numFmtId="0" fontId="51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5" fillId="0" borderId="1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wrapText="1"/>
    </xf>
    <xf numFmtId="0" fontId="43" fillId="0" borderId="1" xfId="0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4" fillId="0" borderId="29" xfId="0" applyFont="1" applyBorder="1" applyAlignment="1">
      <alignment horizontal="left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top"/>
    </xf>
    <xf numFmtId="14" fontId="2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452112112" TargetMode="External"/><Relationship Id="rId18" Type="http://schemas.openxmlformats.org/officeDocument/2006/relationships/hyperlink" Target="https://podminky.urs.cz/item/CS_URS_2025_01/573231106" TargetMode="External"/><Relationship Id="rId26" Type="http://schemas.openxmlformats.org/officeDocument/2006/relationships/hyperlink" Target="https://podminky.urs.cz/item/CS_URS_2025_01/899204112" TargetMode="External"/><Relationship Id="rId39" Type="http://schemas.openxmlformats.org/officeDocument/2006/relationships/hyperlink" Target="https://podminky.urs.cz/item/CS_URS_2025_01/919112222" TargetMode="External"/><Relationship Id="rId3" Type="http://schemas.openxmlformats.org/officeDocument/2006/relationships/hyperlink" Target="https://podminky.urs.cz/item/CS_URS_2025_01/121112003" TargetMode="External"/><Relationship Id="rId21" Type="http://schemas.openxmlformats.org/officeDocument/2006/relationships/hyperlink" Target="https://podminky.urs.cz/item/CS_URS_2025_01/596211110" TargetMode="External"/><Relationship Id="rId34" Type="http://schemas.openxmlformats.org/officeDocument/2006/relationships/hyperlink" Target="https://podminky.urs.cz/item/CS_URS_2025_01/916131213" TargetMode="External"/><Relationship Id="rId42" Type="http://schemas.openxmlformats.org/officeDocument/2006/relationships/hyperlink" Target="https://podminky.urs.cz/item/CS_URS_2025_01/997221551" TargetMode="External"/><Relationship Id="rId47" Type="http://schemas.openxmlformats.org/officeDocument/2006/relationships/hyperlink" Target="https://podminky.urs.cz/item/CS_URS_2025_01/998225111" TargetMode="External"/><Relationship Id="rId7" Type="http://schemas.openxmlformats.org/officeDocument/2006/relationships/hyperlink" Target="https://podminky.urs.cz/item/CS_URS_2025_01/171201231" TargetMode="External"/><Relationship Id="rId12" Type="http://schemas.openxmlformats.org/officeDocument/2006/relationships/hyperlink" Target="https://podminky.urs.cz/item/CS_URS_2025_01/185803111" TargetMode="External"/><Relationship Id="rId17" Type="http://schemas.openxmlformats.org/officeDocument/2006/relationships/hyperlink" Target="https://podminky.urs.cz/item/CS_URS_2025_01/573111112" TargetMode="External"/><Relationship Id="rId25" Type="http://schemas.openxmlformats.org/officeDocument/2006/relationships/hyperlink" Target="https://podminky.urs.cz/item/CS_URS_2025_01/895941351" TargetMode="External"/><Relationship Id="rId33" Type="http://schemas.openxmlformats.org/officeDocument/2006/relationships/hyperlink" Target="https://podminky.urs.cz/item/CS_URS_2025_01/915611111" TargetMode="External"/><Relationship Id="rId38" Type="http://schemas.openxmlformats.org/officeDocument/2006/relationships/hyperlink" Target="https://podminky.urs.cz/item/CS_URS_2025_01/919112112" TargetMode="External"/><Relationship Id="rId46" Type="http://schemas.openxmlformats.org/officeDocument/2006/relationships/hyperlink" Target="https://podminky.urs.cz/item/CS_URS_2025_01/997221875" TargetMode="External"/><Relationship Id="rId2" Type="http://schemas.openxmlformats.org/officeDocument/2006/relationships/hyperlink" Target="https://podminky.urs.cz/item/CS_URS_2025_01/113202111" TargetMode="External"/><Relationship Id="rId16" Type="http://schemas.openxmlformats.org/officeDocument/2006/relationships/hyperlink" Target="https://podminky.urs.cz/item/CS_URS_2025_01/565135111" TargetMode="External"/><Relationship Id="rId20" Type="http://schemas.openxmlformats.org/officeDocument/2006/relationships/hyperlink" Target="https://podminky.urs.cz/item/CS_URS_2025_01/581124115" TargetMode="External"/><Relationship Id="rId29" Type="http://schemas.openxmlformats.org/officeDocument/2006/relationships/hyperlink" Target="https://podminky.urs.cz/item/CS_URS_2025_01/914431112" TargetMode="External"/><Relationship Id="rId41" Type="http://schemas.openxmlformats.org/officeDocument/2006/relationships/hyperlink" Target="https://podminky.urs.cz/item/CS_URS_2025_01/919735112" TargetMode="External"/><Relationship Id="rId1" Type="http://schemas.openxmlformats.org/officeDocument/2006/relationships/hyperlink" Target="https://podminky.urs.cz/item/CS_URS_2025_01/113107182" TargetMode="External"/><Relationship Id="rId6" Type="http://schemas.openxmlformats.org/officeDocument/2006/relationships/hyperlink" Target="https://podminky.urs.cz/item/CS_URS_2025_01/162751117" TargetMode="External"/><Relationship Id="rId11" Type="http://schemas.openxmlformats.org/officeDocument/2006/relationships/hyperlink" Target="https://podminky.urs.cz/item/CS_URS_2025_01/184854113" TargetMode="External"/><Relationship Id="rId24" Type="http://schemas.openxmlformats.org/officeDocument/2006/relationships/hyperlink" Target="https://podminky.urs.cz/item/CS_URS_2025_01/895941341" TargetMode="External"/><Relationship Id="rId32" Type="http://schemas.openxmlformats.org/officeDocument/2006/relationships/hyperlink" Target="https://podminky.urs.cz/item/CS_URS_2025_01/915211111" TargetMode="External"/><Relationship Id="rId37" Type="http://schemas.openxmlformats.org/officeDocument/2006/relationships/hyperlink" Target="https://podminky.urs.cz/item/CS_URS_2025_01/916991121" TargetMode="External"/><Relationship Id="rId40" Type="http://schemas.openxmlformats.org/officeDocument/2006/relationships/hyperlink" Target="https://podminky.urs.cz/item/CS_URS_2025_01/919122121" TargetMode="External"/><Relationship Id="rId45" Type="http://schemas.openxmlformats.org/officeDocument/2006/relationships/hyperlink" Target="https://podminky.urs.cz/item/CS_URS_2025_01/997221862" TargetMode="External"/><Relationship Id="rId5" Type="http://schemas.openxmlformats.org/officeDocument/2006/relationships/hyperlink" Target="https://podminky.urs.cz/item/CS_URS_2025_01/131251102" TargetMode="External"/><Relationship Id="rId15" Type="http://schemas.openxmlformats.org/officeDocument/2006/relationships/hyperlink" Target="https://podminky.urs.cz/item/CS_URS_2025_01/564851111" TargetMode="External"/><Relationship Id="rId23" Type="http://schemas.openxmlformats.org/officeDocument/2006/relationships/hyperlink" Target="https://podminky.urs.cz/item/CS_URS_2025_01/895941102" TargetMode="External"/><Relationship Id="rId28" Type="http://schemas.openxmlformats.org/officeDocument/2006/relationships/hyperlink" Target="https://podminky.urs.cz/item/CS_URS_2025_01/914111111" TargetMode="External"/><Relationship Id="rId36" Type="http://schemas.openxmlformats.org/officeDocument/2006/relationships/hyperlink" Target="https://podminky.urs.cz/item/CS_URS_2025_01/916782113" TargetMode="External"/><Relationship Id="rId49" Type="http://schemas.openxmlformats.org/officeDocument/2006/relationships/drawing" Target="../drawings/drawing2.xml"/><Relationship Id="rId10" Type="http://schemas.openxmlformats.org/officeDocument/2006/relationships/hyperlink" Target="https://podminky.urs.cz/item/CS_URS_2025_01/181411141" TargetMode="External"/><Relationship Id="rId19" Type="http://schemas.openxmlformats.org/officeDocument/2006/relationships/hyperlink" Target="https://podminky.urs.cz/item/CS_URS_2025_01/577134131" TargetMode="External"/><Relationship Id="rId31" Type="http://schemas.openxmlformats.org/officeDocument/2006/relationships/hyperlink" Target="https://podminky.urs.cz/item/CS_URS_2025_01/915111111" TargetMode="External"/><Relationship Id="rId44" Type="http://schemas.openxmlformats.org/officeDocument/2006/relationships/hyperlink" Target="https://podminky.urs.cz/item/CS_URS_2025_01/997221861" TargetMode="External"/><Relationship Id="rId4" Type="http://schemas.openxmlformats.org/officeDocument/2006/relationships/hyperlink" Target="https://podminky.urs.cz/item/CS_URS_2025_01/122251103" TargetMode="External"/><Relationship Id="rId9" Type="http://schemas.openxmlformats.org/officeDocument/2006/relationships/hyperlink" Target="https://podminky.urs.cz/item/CS_URS_2025_01/181351003" TargetMode="External"/><Relationship Id="rId14" Type="http://schemas.openxmlformats.org/officeDocument/2006/relationships/hyperlink" Target="https://podminky.urs.cz/item/CS_URS_2025_01/564581011" TargetMode="External"/><Relationship Id="rId22" Type="http://schemas.openxmlformats.org/officeDocument/2006/relationships/hyperlink" Target="https://podminky.urs.cz/item/CS_URS_2025_01/890431851" TargetMode="External"/><Relationship Id="rId27" Type="http://schemas.openxmlformats.org/officeDocument/2006/relationships/hyperlink" Target="https://podminky.urs.cz/item/CS_URS_2025_01/899623151" TargetMode="External"/><Relationship Id="rId30" Type="http://schemas.openxmlformats.org/officeDocument/2006/relationships/hyperlink" Target="https://podminky.urs.cz/item/CS_URS_2025_01/914511111" TargetMode="External"/><Relationship Id="rId35" Type="http://schemas.openxmlformats.org/officeDocument/2006/relationships/hyperlink" Target="https://podminky.urs.cz/item/CS_URS_2025_01/916231213" TargetMode="External"/><Relationship Id="rId43" Type="http://schemas.openxmlformats.org/officeDocument/2006/relationships/hyperlink" Target="https://podminky.urs.cz/item/CS_URS_2025_01/997221559" TargetMode="External"/><Relationship Id="rId48" Type="http://schemas.openxmlformats.org/officeDocument/2006/relationships/hyperlink" Target="https://podminky.urs.cz/item/CS_URS_2025_01/218204011" TargetMode="External"/><Relationship Id="rId8" Type="http://schemas.openxmlformats.org/officeDocument/2006/relationships/hyperlink" Target="https://podminky.urs.cz/item/CS_URS_2025_01/18111112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871373121" TargetMode="External"/><Relationship Id="rId13" Type="http://schemas.openxmlformats.org/officeDocument/2006/relationships/hyperlink" Target="https://podminky.urs.cz/item/CS_URS_2025_01/894812332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s://podminky.urs.cz/item/CS_URS_2025_01/171201231" TargetMode="External"/><Relationship Id="rId7" Type="http://schemas.openxmlformats.org/officeDocument/2006/relationships/hyperlink" Target="https://podminky.urs.cz/item/CS_URS_2025_01/871313121" TargetMode="External"/><Relationship Id="rId12" Type="http://schemas.openxmlformats.org/officeDocument/2006/relationships/hyperlink" Target="https://podminky.urs.cz/item/CS_URS_2025_01/894812325" TargetMode="External"/><Relationship Id="rId17" Type="http://schemas.openxmlformats.org/officeDocument/2006/relationships/hyperlink" Target="https://podminky.urs.cz/item/CS_URS_2025_01/998276101" TargetMode="External"/><Relationship Id="rId2" Type="http://schemas.openxmlformats.org/officeDocument/2006/relationships/hyperlink" Target="https://podminky.urs.cz/item/CS_URS_2025_01/162751117" TargetMode="External"/><Relationship Id="rId16" Type="http://schemas.openxmlformats.org/officeDocument/2006/relationships/hyperlink" Target="https://podminky.urs.cz/item/CS_URS_2025_01/899722111" TargetMode="External"/><Relationship Id="rId1" Type="http://schemas.openxmlformats.org/officeDocument/2006/relationships/hyperlink" Target="https://podminky.urs.cz/item/CS_URS_2025_01/132251104" TargetMode="External"/><Relationship Id="rId6" Type="http://schemas.openxmlformats.org/officeDocument/2006/relationships/hyperlink" Target="https://podminky.urs.cz/item/CS_URS_2025_01/451573111" TargetMode="External"/><Relationship Id="rId11" Type="http://schemas.openxmlformats.org/officeDocument/2006/relationships/hyperlink" Target="https://podminky.urs.cz/item/CS_URS_2025_01/877370330" TargetMode="External"/><Relationship Id="rId5" Type="http://schemas.openxmlformats.org/officeDocument/2006/relationships/hyperlink" Target="https://podminky.urs.cz/item/CS_URS_2025_01/175151101" TargetMode="External"/><Relationship Id="rId15" Type="http://schemas.openxmlformats.org/officeDocument/2006/relationships/hyperlink" Target="https://podminky.urs.cz/item/CS_URS_2025_01/894812376" TargetMode="External"/><Relationship Id="rId10" Type="http://schemas.openxmlformats.org/officeDocument/2006/relationships/hyperlink" Target="https://podminky.urs.cz/item/CS_URS_2025_01/877370320" TargetMode="External"/><Relationship Id="rId4" Type="http://schemas.openxmlformats.org/officeDocument/2006/relationships/hyperlink" Target="https://podminky.urs.cz/item/CS_URS_2025_01/174111101" TargetMode="External"/><Relationship Id="rId9" Type="http://schemas.openxmlformats.org/officeDocument/2006/relationships/hyperlink" Target="https://podminky.urs.cz/item/CS_URS_2025_01/877310310" TargetMode="External"/><Relationship Id="rId14" Type="http://schemas.openxmlformats.org/officeDocument/2006/relationships/hyperlink" Target="https://podminky.urs.cz/item/CS_URS_2025_01/89481233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460171322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podminky.urs.cz/item/CS_URS_2025_01/460171172" TargetMode="External"/><Relationship Id="rId1" Type="http://schemas.openxmlformats.org/officeDocument/2006/relationships/hyperlink" Target="https://podminky.urs.cz/item/CS_URS_2025_01/210220022" TargetMode="External"/><Relationship Id="rId6" Type="http://schemas.openxmlformats.org/officeDocument/2006/relationships/hyperlink" Target="https://podminky.urs.cz/item/CS_URS_2025_01/460241111" TargetMode="External"/><Relationship Id="rId5" Type="http://schemas.openxmlformats.org/officeDocument/2006/relationships/hyperlink" Target="https://podminky.urs.cz/item/CS_URS_2025_01/460451312" TargetMode="External"/><Relationship Id="rId4" Type="http://schemas.openxmlformats.org/officeDocument/2006/relationships/hyperlink" Target="https://podminky.urs.cz/item/CS_URS_2025_01/460451162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30001000" TargetMode="External"/><Relationship Id="rId2" Type="http://schemas.openxmlformats.org/officeDocument/2006/relationships/hyperlink" Target="https://podminky.urs.cz/item/CS_URS_2025_01/013002000" TargetMode="External"/><Relationship Id="rId1" Type="http://schemas.openxmlformats.org/officeDocument/2006/relationships/hyperlink" Target="https://podminky.urs.cz/item/CS_URS_2025_01/012002000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s://podminky.urs.cz/item/CS_URS_2025_01/070001000" TargetMode="External"/><Relationship Id="rId4" Type="http://schemas.openxmlformats.org/officeDocument/2006/relationships/hyperlink" Target="https://podminky.urs.cz/item/CS_URS_2025_01/04000100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0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306" t="s">
        <v>14</v>
      </c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R5" s="21"/>
      <c r="BE5" s="303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308" t="s">
        <v>17</v>
      </c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R6" s="21"/>
      <c r="BE6" s="304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304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334">
        <v>45709</v>
      </c>
      <c r="AR8" s="21"/>
      <c r="BE8" s="304"/>
      <c r="BS8" s="18" t="s">
        <v>6</v>
      </c>
    </row>
    <row r="9" spans="1:74" ht="14.45" customHeight="1">
      <c r="B9" s="21"/>
      <c r="AR9" s="21"/>
      <c r="BE9" s="304"/>
      <c r="BS9" s="18" t="s">
        <v>6</v>
      </c>
    </row>
    <row r="10" spans="1:74" ht="12" customHeight="1">
      <c r="B10" s="21"/>
      <c r="D10" s="28" t="s">
        <v>24</v>
      </c>
      <c r="AK10" s="28" t="s">
        <v>25</v>
      </c>
      <c r="AN10" s="26" t="s">
        <v>19</v>
      </c>
      <c r="AR10" s="21"/>
      <c r="BE10" s="304"/>
      <c r="BS10" s="18" t="s">
        <v>6</v>
      </c>
    </row>
    <row r="11" spans="1:74" ht="18.399999999999999" customHeight="1">
      <c r="B11" s="21"/>
      <c r="E11" s="26" t="s">
        <v>26</v>
      </c>
      <c r="AK11" s="28" t="s">
        <v>27</v>
      </c>
      <c r="AN11" s="26" t="s">
        <v>19</v>
      </c>
      <c r="AR11" s="21"/>
      <c r="BE11" s="304"/>
      <c r="BS11" s="18" t="s">
        <v>6</v>
      </c>
    </row>
    <row r="12" spans="1:74" ht="6.95" customHeight="1">
      <c r="B12" s="21"/>
      <c r="AR12" s="21"/>
      <c r="BE12" s="304"/>
      <c r="BS12" s="18" t="s">
        <v>6</v>
      </c>
    </row>
    <row r="13" spans="1:74" ht="12" customHeight="1">
      <c r="B13" s="21"/>
      <c r="D13" s="28" t="s">
        <v>28</v>
      </c>
      <c r="AK13" s="28" t="s">
        <v>25</v>
      </c>
      <c r="AN13" s="30" t="s">
        <v>29</v>
      </c>
      <c r="AR13" s="21"/>
      <c r="BE13" s="304"/>
      <c r="BS13" s="18" t="s">
        <v>6</v>
      </c>
    </row>
    <row r="14" spans="1:74" ht="12.75">
      <c r="B14" s="21"/>
      <c r="E14" s="309" t="s">
        <v>29</v>
      </c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28" t="s">
        <v>27</v>
      </c>
      <c r="AN14" s="30" t="s">
        <v>29</v>
      </c>
      <c r="AR14" s="21"/>
      <c r="BE14" s="304"/>
      <c r="BS14" s="18" t="s">
        <v>6</v>
      </c>
    </row>
    <row r="15" spans="1:74" ht="6.95" customHeight="1">
      <c r="B15" s="21"/>
      <c r="AR15" s="21"/>
      <c r="BE15" s="304"/>
      <c r="BS15" s="18" t="s">
        <v>4</v>
      </c>
    </row>
    <row r="16" spans="1:74" ht="12" customHeight="1">
      <c r="B16" s="21"/>
      <c r="D16" s="28" t="s">
        <v>30</v>
      </c>
      <c r="AK16" s="28" t="s">
        <v>25</v>
      </c>
      <c r="AN16" s="26" t="s">
        <v>19</v>
      </c>
      <c r="AR16" s="21"/>
      <c r="BE16" s="304"/>
      <c r="BS16" s="18" t="s">
        <v>4</v>
      </c>
    </row>
    <row r="17" spans="2:71" ht="18.399999999999999" customHeight="1">
      <c r="B17" s="21"/>
      <c r="E17" s="26" t="s">
        <v>26</v>
      </c>
      <c r="AK17" s="28" t="s">
        <v>27</v>
      </c>
      <c r="AN17" s="26" t="s">
        <v>19</v>
      </c>
      <c r="AR17" s="21"/>
      <c r="BE17" s="304"/>
      <c r="BS17" s="18" t="s">
        <v>31</v>
      </c>
    </row>
    <row r="18" spans="2:71" ht="6.95" customHeight="1">
      <c r="B18" s="21"/>
      <c r="AR18" s="21"/>
      <c r="BE18" s="304"/>
      <c r="BS18" s="18" t="s">
        <v>6</v>
      </c>
    </row>
    <row r="19" spans="2:71" ht="12" customHeight="1">
      <c r="B19" s="21"/>
      <c r="D19" s="28" t="s">
        <v>32</v>
      </c>
      <c r="AK19" s="28" t="s">
        <v>25</v>
      </c>
      <c r="AN19" s="26" t="s">
        <v>19</v>
      </c>
      <c r="AR19" s="21"/>
      <c r="BE19" s="304"/>
      <c r="BS19" s="18" t="s">
        <v>6</v>
      </c>
    </row>
    <row r="20" spans="2:71" ht="18.399999999999999" customHeight="1">
      <c r="B20" s="21"/>
      <c r="E20" s="26" t="s">
        <v>26</v>
      </c>
      <c r="AK20" s="28" t="s">
        <v>27</v>
      </c>
      <c r="AN20" s="26" t="s">
        <v>19</v>
      </c>
      <c r="AR20" s="21"/>
      <c r="BE20" s="304"/>
      <c r="BS20" s="18" t="s">
        <v>4</v>
      </c>
    </row>
    <row r="21" spans="2:71" ht="6.95" customHeight="1">
      <c r="B21" s="21"/>
      <c r="AR21" s="21"/>
      <c r="BE21" s="304"/>
    </row>
    <row r="22" spans="2:71" ht="12" customHeight="1">
      <c r="B22" s="21"/>
      <c r="D22" s="28" t="s">
        <v>33</v>
      </c>
      <c r="AR22" s="21"/>
      <c r="BE22" s="304"/>
    </row>
    <row r="23" spans="2:71" ht="47.25" customHeight="1">
      <c r="B23" s="21"/>
      <c r="E23" s="311" t="s">
        <v>34</v>
      </c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11"/>
      <c r="AM23" s="311"/>
      <c r="AN23" s="311"/>
      <c r="AR23" s="21"/>
      <c r="BE23" s="304"/>
    </row>
    <row r="24" spans="2:71" ht="6.95" customHeight="1">
      <c r="B24" s="21"/>
      <c r="AR24" s="21"/>
      <c r="BE24" s="304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304"/>
    </row>
    <row r="26" spans="2:71" s="1" customFormat="1" ht="25.9" customHeight="1">
      <c r="B26" s="33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12">
        <f>ROUND(AG54,2)</f>
        <v>0</v>
      </c>
      <c r="AL26" s="313"/>
      <c r="AM26" s="313"/>
      <c r="AN26" s="313"/>
      <c r="AO26" s="313"/>
      <c r="AR26" s="33"/>
      <c r="BE26" s="304"/>
    </row>
    <row r="27" spans="2:71" s="1" customFormat="1" ht="6.95" customHeight="1">
      <c r="B27" s="33"/>
      <c r="AR27" s="33"/>
      <c r="BE27" s="304"/>
    </row>
    <row r="28" spans="2:71" s="1" customFormat="1" ht="12.75">
      <c r="B28" s="33"/>
      <c r="L28" s="314" t="s">
        <v>36</v>
      </c>
      <c r="M28" s="314"/>
      <c r="N28" s="314"/>
      <c r="O28" s="314"/>
      <c r="P28" s="314"/>
      <c r="W28" s="314" t="s">
        <v>37</v>
      </c>
      <c r="X28" s="314"/>
      <c r="Y28" s="314"/>
      <c r="Z28" s="314"/>
      <c r="AA28" s="314"/>
      <c r="AB28" s="314"/>
      <c r="AC28" s="314"/>
      <c r="AD28" s="314"/>
      <c r="AE28" s="314"/>
      <c r="AK28" s="314" t="s">
        <v>38</v>
      </c>
      <c r="AL28" s="314"/>
      <c r="AM28" s="314"/>
      <c r="AN28" s="314"/>
      <c r="AO28" s="314"/>
      <c r="AR28" s="33"/>
      <c r="BE28" s="304"/>
    </row>
    <row r="29" spans="2:71" s="2" customFormat="1" ht="14.45" customHeight="1">
      <c r="B29" s="37"/>
      <c r="D29" s="28" t="s">
        <v>39</v>
      </c>
      <c r="F29" s="28" t="s">
        <v>40</v>
      </c>
      <c r="L29" s="317">
        <v>0.21</v>
      </c>
      <c r="M29" s="316"/>
      <c r="N29" s="316"/>
      <c r="O29" s="316"/>
      <c r="P29" s="316"/>
      <c r="W29" s="315">
        <f>ROUND(AZ54, 2)</f>
        <v>0</v>
      </c>
      <c r="X29" s="316"/>
      <c r="Y29" s="316"/>
      <c r="Z29" s="316"/>
      <c r="AA29" s="316"/>
      <c r="AB29" s="316"/>
      <c r="AC29" s="316"/>
      <c r="AD29" s="316"/>
      <c r="AE29" s="316"/>
      <c r="AK29" s="315">
        <f>ROUND(AV54, 2)</f>
        <v>0</v>
      </c>
      <c r="AL29" s="316"/>
      <c r="AM29" s="316"/>
      <c r="AN29" s="316"/>
      <c r="AO29" s="316"/>
      <c r="AR29" s="37"/>
      <c r="BE29" s="305"/>
    </row>
    <row r="30" spans="2:71" s="2" customFormat="1" ht="14.45" customHeight="1">
      <c r="B30" s="37"/>
      <c r="F30" s="28" t="s">
        <v>41</v>
      </c>
      <c r="L30" s="317">
        <v>0.12</v>
      </c>
      <c r="M30" s="316"/>
      <c r="N30" s="316"/>
      <c r="O30" s="316"/>
      <c r="P30" s="316"/>
      <c r="W30" s="315">
        <f>ROUND(BA54, 2)</f>
        <v>0</v>
      </c>
      <c r="X30" s="316"/>
      <c r="Y30" s="316"/>
      <c r="Z30" s="316"/>
      <c r="AA30" s="316"/>
      <c r="AB30" s="316"/>
      <c r="AC30" s="316"/>
      <c r="AD30" s="316"/>
      <c r="AE30" s="316"/>
      <c r="AK30" s="315">
        <f>ROUND(AW54, 2)</f>
        <v>0</v>
      </c>
      <c r="AL30" s="316"/>
      <c r="AM30" s="316"/>
      <c r="AN30" s="316"/>
      <c r="AO30" s="316"/>
      <c r="AR30" s="37"/>
      <c r="BE30" s="305"/>
    </row>
    <row r="31" spans="2:71" s="2" customFormat="1" ht="14.45" hidden="1" customHeight="1">
      <c r="B31" s="37"/>
      <c r="F31" s="28" t="s">
        <v>42</v>
      </c>
      <c r="L31" s="317">
        <v>0.21</v>
      </c>
      <c r="M31" s="316"/>
      <c r="N31" s="316"/>
      <c r="O31" s="316"/>
      <c r="P31" s="316"/>
      <c r="W31" s="315">
        <f>ROUND(BB54, 2)</f>
        <v>0</v>
      </c>
      <c r="X31" s="316"/>
      <c r="Y31" s="316"/>
      <c r="Z31" s="316"/>
      <c r="AA31" s="316"/>
      <c r="AB31" s="316"/>
      <c r="AC31" s="316"/>
      <c r="AD31" s="316"/>
      <c r="AE31" s="316"/>
      <c r="AK31" s="315">
        <v>0</v>
      </c>
      <c r="AL31" s="316"/>
      <c r="AM31" s="316"/>
      <c r="AN31" s="316"/>
      <c r="AO31" s="316"/>
      <c r="AR31" s="37"/>
      <c r="BE31" s="305"/>
    </row>
    <row r="32" spans="2:71" s="2" customFormat="1" ht="14.45" hidden="1" customHeight="1">
      <c r="B32" s="37"/>
      <c r="F32" s="28" t="s">
        <v>43</v>
      </c>
      <c r="L32" s="317">
        <v>0.12</v>
      </c>
      <c r="M32" s="316"/>
      <c r="N32" s="316"/>
      <c r="O32" s="316"/>
      <c r="P32" s="316"/>
      <c r="W32" s="315">
        <f>ROUND(BC54, 2)</f>
        <v>0</v>
      </c>
      <c r="X32" s="316"/>
      <c r="Y32" s="316"/>
      <c r="Z32" s="316"/>
      <c r="AA32" s="316"/>
      <c r="AB32" s="316"/>
      <c r="AC32" s="316"/>
      <c r="AD32" s="316"/>
      <c r="AE32" s="316"/>
      <c r="AK32" s="315">
        <v>0</v>
      </c>
      <c r="AL32" s="316"/>
      <c r="AM32" s="316"/>
      <c r="AN32" s="316"/>
      <c r="AO32" s="316"/>
      <c r="AR32" s="37"/>
      <c r="BE32" s="305"/>
    </row>
    <row r="33" spans="2:44" s="2" customFormat="1" ht="14.45" hidden="1" customHeight="1">
      <c r="B33" s="37"/>
      <c r="F33" s="28" t="s">
        <v>44</v>
      </c>
      <c r="L33" s="317">
        <v>0</v>
      </c>
      <c r="M33" s="316"/>
      <c r="N33" s="316"/>
      <c r="O33" s="316"/>
      <c r="P33" s="316"/>
      <c r="W33" s="315">
        <f>ROUND(BD54, 2)</f>
        <v>0</v>
      </c>
      <c r="X33" s="316"/>
      <c r="Y33" s="316"/>
      <c r="Z33" s="316"/>
      <c r="AA33" s="316"/>
      <c r="AB33" s="316"/>
      <c r="AC33" s="316"/>
      <c r="AD33" s="316"/>
      <c r="AE33" s="316"/>
      <c r="AK33" s="315">
        <v>0</v>
      </c>
      <c r="AL33" s="316"/>
      <c r="AM33" s="316"/>
      <c r="AN33" s="316"/>
      <c r="AO33" s="316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45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46</v>
      </c>
      <c r="U35" s="40"/>
      <c r="V35" s="40"/>
      <c r="W35" s="40"/>
      <c r="X35" s="321" t="s">
        <v>47</v>
      </c>
      <c r="Y35" s="319"/>
      <c r="Z35" s="319"/>
      <c r="AA35" s="319"/>
      <c r="AB35" s="319"/>
      <c r="AC35" s="40"/>
      <c r="AD35" s="40"/>
      <c r="AE35" s="40"/>
      <c r="AF35" s="40"/>
      <c r="AG35" s="40"/>
      <c r="AH35" s="40"/>
      <c r="AI35" s="40"/>
      <c r="AJ35" s="40"/>
      <c r="AK35" s="318">
        <f>SUM(AK26:AK33)</f>
        <v>0</v>
      </c>
      <c r="AL35" s="319"/>
      <c r="AM35" s="319"/>
      <c r="AN35" s="319"/>
      <c r="AO35" s="320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2" t="s">
        <v>48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8" t="s">
        <v>13</v>
      </c>
      <c r="L44" s="3" t="str">
        <f>K5</f>
        <v>240927</v>
      </c>
      <c r="AR44" s="46"/>
    </row>
    <row r="45" spans="2:44" s="4" customFormat="1" ht="36.950000000000003" customHeight="1">
      <c r="B45" s="47"/>
      <c r="C45" s="48" t="s">
        <v>16</v>
      </c>
      <c r="L45" s="285" t="str">
        <f>K6</f>
        <v>Vrátkov, ulice K Pískovně 2. etapa</v>
      </c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>Vrátkov</v>
      </c>
      <c r="AI47" s="28" t="s">
        <v>23</v>
      </c>
      <c r="AM47" s="287">
        <f>IF(AN8= "","",AN8)</f>
        <v>45709</v>
      </c>
      <c r="AN47" s="287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24</v>
      </c>
      <c r="L49" s="3" t="str">
        <f>IF(E11= "","",E11)</f>
        <v xml:space="preserve"> </v>
      </c>
      <c r="AI49" s="28" t="s">
        <v>30</v>
      </c>
      <c r="AM49" s="288" t="str">
        <f>IF(E17="","",E17)</f>
        <v xml:space="preserve"> </v>
      </c>
      <c r="AN49" s="289"/>
      <c r="AO49" s="289"/>
      <c r="AP49" s="289"/>
      <c r="AR49" s="33"/>
      <c r="AS49" s="290" t="s">
        <v>49</v>
      </c>
      <c r="AT49" s="291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8" t="s">
        <v>28</v>
      </c>
      <c r="L50" s="3" t="str">
        <f>IF(E14= "Vyplň údaj","",E14)</f>
        <v/>
      </c>
      <c r="AI50" s="28" t="s">
        <v>32</v>
      </c>
      <c r="AM50" s="288" t="str">
        <f>IF(E20="","",E20)</f>
        <v xml:space="preserve"> </v>
      </c>
      <c r="AN50" s="289"/>
      <c r="AO50" s="289"/>
      <c r="AP50" s="289"/>
      <c r="AR50" s="33"/>
      <c r="AS50" s="292"/>
      <c r="AT50" s="293"/>
      <c r="BD50" s="54"/>
    </row>
    <row r="51" spans="1:91" s="1" customFormat="1" ht="10.9" customHeight="1">
      <c r="B51" s="33"/>
      <c r="AR51" s="33"/>
      <c r="AS51" s="292"/>
      <c r="AT51" s="293"/>
      <c r="BD51" s="54"/>
    </row>
    <row r="52" spans="1:91" s="1" customFormat="1" ht="29.25" customHeight="1">
      <c r="B52" s="33"/>
      <c r="C52" s="294" t="s">
        <v>50</v>
      </c>
      <c r="D52" s="295"/>
      <c r="E52" s="295"/>
      <c r="F52" s="295"/>
      <c r="G52" s="295"/>
      <c r="H52" s="55"/>
      <c r="I52" s="297" t="s">
        <v>51</v>
      </c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6" t="s">
        <v>52</v>
      </c>
      <c r="AH52" s="295"/>
      <c r="AI52" s="295"/>
      <c r="AJ52" s="295"/>
      <c r="AK52" s="295"/>
      <c r="AL52" s="295"/>
      <c r="AM52" s="295"/>
      <c r="AN52" s="297" t="s">
        <v>53</v>
      </c>
      <c r="AO52" s="295"/>
      <c r="AP52" s="295"/>
      <c r="AQ52" s="56" t="s">
        <v>54</v>
      </c>
      <c r="AR52" s="33"/>
      <c r="AS52" s="57" t="s">
        <v>55</v>
      </c>
      <c r="AT52" s="58" t="s">
        <v>56</v>
      </c>
      <c r="AU52" s="58" t="s">
        <v>57</v>
      </c>
      <c r="AV52" s="58" t="s">
        <v>58</v>
      </c>
      <c r="AW52" s="58" t="s">
        <v>59</v>
      </c>
      <c r="AX52" s="58" t="s">
        <v>60</v>
      </c>
      <c r="AY52" s="58" t="s">
        <v>61</v>
      </c>
      <c r="AZ52" s="58" t="s">
        <v>62</v>
      </c>
      <c r="BA52" s="58" t="s">
        <v>63</v>
      </c>
      <c r="BB52" s="58" t="s">
        <v>64</v>
      </c>
      <c r="BC52" s="58" t="s">
        <v>65</v>
      </c>
      <c r="BD52" s="59" t="s">
        <v>66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67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01">
        <f>ROUND(SUM(AG55:AG58),2)</f>
        <v>0</v>
      </c>
      <c r="AH54" s="301"/>
      <c r="AI54" s="301"/>
      <c r="AJ54" s="301"/>
      <c r="AK54" s="301"/>
      <c r="AL54" s="301"/>
      <c r="AM54" s="301"/>
      <c r="AN54" s="302">
        <f>SUM(AG54,AT54)</f>
        <v>0</v>
      </c>
      <c r="AO54" s="302"/>
      <c r="AP54" s="302"/>
      <c r="AQ54" s="65" t="s">
        <v>19</v>
      </c>
      <c r="AR54" s="61"/>
      <c r="AS54" s="66">
        <f>ROUND(SUM(AS55:AS58),2)</f>
        <v>0</v>
      </c>
      <c r="AT54" s="67">
        <f>ROUND(SUM(AV54:AW54),2)</f>
        <v>0</v>
      </c>
      <c r="AU54" s="68">
        <f>ROUND(SUM(AU55:AU58),5)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ROUND(SUM(AZ55:AZ58),2)</f>
        <v>0</v>
      </c>
      <c r="BA54" s="67">
        <f>ROUND(SUM(BA55:BA58),2)</f>
        <v>0</v>
      </c>
      <c r="BB54" s="67">
        <f>ROUND(SUM(BB55:BB58),2)</f>
        <v>0</v>
      </c>
      <c r="BC54" s="67">
        <f>ROUND(SUM(BC55:BC58),2)</f>
        <v>0</v>
      </c>
      <c r="BD54" s="69">
        <f>ROUND(SUM(BD55:BD58),2)</f>
        <v>0</v>
      </c>
      <c r="BS54" s="70" t="s">
        <v>68</v>
      </c>
      <c r="BT54" s="70" t="s">
        <v>69</v>
      </c>
      <c r="BU54" s="71" t="s">
        <v>70</v>
      </c>
      <c r="BV54" s="70" t="s">
        <v>71</v>
      </c>
      <c r="BW54" s="70" t="s">
        <v>5</v>
      </c>
      <c r="BX54" s="70" t="s">
        <v>72</v>
      </c>
      <c r="CL54" s="70" t="s">
        <v>19</v>
      </c>
    </row>
    <row r="55" spans="1:91" s="6" customFormat="1" ht="16.5" customHeight="1">
      <c r="A55" s="72" t="s">
        <v>73</v>
      </c>
      <c r="B55" s="73"/>
      <c r="C55" s="74"/>
      <c r="D55" s="298" t="s">
        <v>74</v>
      </c>
      <c r="E55" s="298"/>
      <c r="F55" s="298"/>
      <c r="G55" s="298"/>
      <c r="H55" s="298"/>
      <c r="I55" s="75"/>
      <c r="J55" s="298" t="s">
        <v>75</v>
      </c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9">
        <f>'SO101 - Pozemní komunikace'!J30</f>
        <v>0</v>
      </c>
      <c r="AH55" s="300"/>
      <c r="AI55" s="300"/>
      <c r="AJ55" s="300"/>
      <c r="AK55" s="300"/>
      <c r="AL55" s="300"/>
      <c r="AM55" s="300"/>
      <c r="AN55" s="299">
        <f>SUM(AG55,AT55)</f>
        <v>0</v>
      </c>
      <c r="AO55" s="300"/>
      <c r="AP55" s="300"/>
      <c r="AQ55" s="76" t="s">
        <v>76</v>
      </c>
      <c r="AR55" s="73"/>
      <c r="AS55" s="77">
        <v>0</v>
      </c>
      <c r="AT55" s="78">
        <f>ROUND(SUM(AV55:AW55),2)</f>
        <v>0</v>
      </c>
      <c r="AU55" s="79">
        <f>'SO101 - Pozemní komunikace'!P89</f>
        <v>0</v>
      </c>
      <c r="AV55" s="78">
        <f>'SO101 - Pozemní komunikace'!J33</f>
        <v>0</v>
      </c>
      <c r="AW55" s="78">
        <f>'SO101 - Pozemní komunikace'!J34</f>
        <v>0</v>
      </c>
      <c r="AX55" s="78">
        <f>'SO101 - Pozemní komunikace'!J35</f>
        <v>0</v>
      </c>
      <c r="AY55" s="78">
        <f>'SO101 - Pozemní komunikace'!J36</f>
        <v>0</v>
      </c>
      <c r="AZ55" s="78">
        <f>'SO101 - Pozemní komunikace'!F33</f>
        <v>0</v>
      </c>
      <c r="BA55" s="78">
        <f>'SO101 - Pozemní komunikace'!F34</f>
        <v>0</v>
      </c>
      <c r="BB55" s="78">
        <f>'SO101 - Pozemní komunikace'!F35</f>
        <v>0</v>
      </c>
      <c r="BC55" s="78">
        <f>'SO101 - Pozemní komunikace'!F36</f>
        <v>0</v>
      </c>
      <c r="BD55" s="80">
        <f>'SO101 - Pozemní komunikace'!F37</f>
        <v>0</v>
      </c>
      <c r="BT55" s="81" t="s">
        <v>77</v>
      </c>
      <c r="BV55" s="81" t="s">
        <v>71</v>
      </c>
      <c r="BW55" s="81" t="s">
        <v>78</v>
      </c>
      <c r="BX55" s="81" t="s">
        <v>5</v>
      </c>
      <c r="CL55" s="81" t="s">
        <v>19</v>
      </c>
      <c r="CM55" s="81" t="s">
        <v>79</v>
      </c>
    </row>
    <row r="56" spans="1:91" s="6" customFormat="1" ht="16.5" customHeight="1">
      <c r="A56" s="72" t="s">
        <v>73</v>
      </c>
      <c r="B56" s="73"/>
      <c r="C56" s="74"/>
      <c r="D56" s="298" t="s">
        <v>80</v>
      </c>
      <c r="E56" s="298"/>
      <c r="F56" s="298"/>
      <c r="G56" s="298"/>
      <c r="H56" s="298"/>
      <c r="I56" s="75"/>
      <c r="J56" s="298" t="s">
        <v>81</v>
      </c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9">
        <f>'SO301 - Dešťová kanalizace'!J30</f>
        <v>0</v>
      </c>
      <c r="AH56" s="300"/>
      <c r="AI56" s="300"/>
      <c r="AJ56" s="300"/>
      <c r="AK56" s="300"/>
      <c r="AL56" s="300"/>
      <c r="AM56" s="300"/>
      <c r="AN56" s="299">
        <f>SUM(AG56,AT56)</f>
        <v>0</v>
      </c>
      <c r="AO56" s="300"/>
      <c r="AP56" s="300"/>
      <c r="AQ56" s="76" t="s">
        <v>76</v>
      </c>
      <c r="AR56" s="73"/>
      <c r="AS56" s="77">
        <v>0</v>
      </c>
      <c r="AT56" s="78">
        <f>ROUND(SUM(AV56:AW56),2)</f>
        <v>0</v>
      </c>
      <c r="AU56" s="79">
        <f>'SO301 - Dešťová kanalizace'!P84</f>
        <v>0</v>
      </c>
      <c r="AV56" s="78">
        <f>'SO301 - Dešťová kanalizace'!J33</f>
        <v>0</v>
      </c>
      <c r="AW56" s="78">
        <f>'SO301 - Dešťová kanalizace'!J34</f>
        <v>0</v>
      </c>
      <c r="AX56" s="78">
        <f>'SO301 - Dešťová kanalizace'!J35</f>
        <v>0</v>
      </c>
      <c r="AY56" s="78">
        <f>'SO301 - Dešťová kanalizace'!J36</f>
        <v>0</v>
      </c>
      <c r="AZ56" s="78">
        <f>'SO301 - Dešťová kanalizace'!F33</f>
        <v>0</v>
      </c>
      <c r="BA56" s="78">
        <f>'SO301 - Dešťová kanalizace'!F34</f>
        <v>0</v>
      </c>
      <c r="BB56" s="78">
        <f>'SO301 - Dešťová kanalizace'!F35</f>
        <v>0</v>
      </c>
      <c r="BC56" s="78">
        <f>'SO301 - Dešťová kanalizace'!F36</f>
        <v>0</v>
      </c>
      <c r="BD56" s="80">
        <f>'SO301 - Dešťová kanalizace'!F37</f>
        <v>0</v>
      </c>
      <c r="BT56" s="81" t="s">
        <v>77</v>
      </c>
      <c r="BV56" s="81" t="s">
        <v>71</v>
      </c>
      <c r="BW56" s="81" t="s">
        <v>82</v>
      </c>
      <c r="BX56" s="81" t="s">
        <v>5</v>
      </c>
      <c r="CL56" s="81" t="s">
        <v>19</v>
      </c>
      <c r="CM56" s="81" t="s">
        <v>79</v>
      </c>
    </row>
    <row r="57" spans="1:91" s="6" customFormat="1" ht="16.5" customHeight="1">
      <c r="A57" s="72" t="s">
        <v>73</v>
      </c>
      <c r="B57" s="73"/>
      <c r="C57" s="74"/>
      <c r="D57" s="298" t="s">
        <v>83</v>
      </c>
      <c r="E57" s="298"/>
      <c r="F57" s="298"/>
      <c r="G57" s="298"/>
      <c r="H57" s="298"/>
      <c r="I57" s="75"/>
      <c r="J57" s="298" t="s">
        <v>84</v>
      </c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9">
        <f>'SO401 - Veřejné osvětlení'!J30</f>
        <v>0</v>
      </c>
      <c r="AH57" s="300"/>
      <c r="AI57" s="300"/>
      <c r="AJ57" s="300"/>
      <c r="AK57" s="300"/>
      <c r="AL57" s="300"/>
      <c r="AM57" s="300"/>
      <c r="AN57" s="299">
        <f>SUM(AG57,AT57)</f>
        <v>0</v>
      </c>
      <c r="AO57" s="300"/>
      <c r="AP57" s="300"/>
      <c r="AQ57" s="76" t="s">
        <v>76</v>
      </c>
      <c r="AR57" s="73"/>
      <c r="AS57" s="77">
        <v>0</v>
      </c>
      <c r="AT57" s="78">
        <f>ROUND(SUM(AV57:AW57),2)</f>
        <v>0</v>
      </c>
      <c r="AU57" s="79">
        <f>'SO401 - Veřejné osvětlení'!P83</f>
        <v>0</v>
      </c>
      <c r="AV57" s="78">
        <f>'SO401 - Veřejné osvětlení'!J33</f>
        <v>0</v>
      </c>
      <c r="AW57" s="78">
        <f>'SO401 - Veřejné osvětlení'!J34</f>
        <v>0</v>
      </c>
      <c r="AX57" s="78">
        <f>'SO401 - Veřejné osvětlení'!J35</f>
        <v>0</v>
      </c>
      <c r="AY57" s="78">
        <f>'SO401 - Veřejné osvětlení'!J36</f>
        <v>0</v>
      </c>
      <c r="AZ57" s="78">
        <f>'SO401 - Veřejné osvětlení'!F33</f>
        <v>0</v>
      </c>
      <c r="BA57" s="78">
        <f>'SO401 - Veřejné osvětlení'!F34</f>
        <v>0</v>
      </c>
      <c r="BB57" s="78">
        <f>'SO401 - Veřejné osvětlení'!F35</f>
        <v>0</v>
      </c>
      <c r="BC57" s="78">
        <f>'SO401 - Veřejné osvětlení'!F36</f>
        <v>0</v>
      </c>
      <c r="BD57" s="80">
        <f>'SO401 - Veřejné osvětlení'!F37</f>
        <v>0</v>
      </c>
      <c r="BT57" s="81" t="s">
        <v>77</v>
      </c>
      <c r="BV57" s="81" t="s">
        <v>71</v>
      </c>
      <c r="BW57" s="81" t="s">
        <v>85</v>
      </c>
      <c r="BX57" s="81" t="s">
        <v>5</v>
      </c>
      <c r="CL57" s="81" t="s">
        <v>19</v>
      </c>
      <c r="CM57" s="81" t="s">
        <v>79</v>
      </c>
    </row>
    <row r="58" spans="1:91" s="6" customFormat="1" ht="16.5" customHeight="1">
      <c r="A58" s="72" t="s">
        <v>73</v>
      </c>
      <c r="B58" s="73"/>
      <c r="C58" s="74"/>
      <c r="D58" s="298" t="s">
        <v>46</v>
      </c>
      <c r="E58" s="298"/>
      <c r="F58" s="298"/>
      <c r="G58" s="298"/>
      <c r="H58" s="298"/>
      <c r="I58" s="75"/>
      <c r="J58" s="298" t="s">
        <v>86</v>
      </c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9">
        <f>'v - VON'!J30</f>
        <v>0</v>
      </c>
      <c r="AH58" s="300"/>
      <c r="AI58" s="300"/>
      <c r="AJ58" s="300"/>
      <c r="AK58" s="300"/>
      <c r="AL58" s="300"/>
      <c r="AM58" s="300"/>
      <c r="AN58" s="299">
        <f>SUM(AG58,AT58)</f>
        <v>0</v>
      </c>
      <c r="AO58" s="300"/>
      <c r="AP58" s="300"/>
      <c r="AQ58" s="76" t="s">
        <v>86</v>
      </c>
      <c r="AR58" s="73"/>
      <c r="AS58" s="82">
        <v>0</v>
      </c>
      <c r="AT58" s="83">
        <f>ROUND(SUM(AV58:AW58),2)</f>
        <v>0</v>
      </c>
      <c r="AU58" s="84">
        <f>'v - VON'!P84</f>
        <v>0</v>
      </c>
      <c r="AV58" s="83">
        <f>'v - VON'!J33</f>
        <v>0</v>
      </c>
      <c r="AW58" s="83">
        <f>'v - VON'!J34</f>
        <v>0</v>
      </c>
      <c r="AX58" s="83">
        <f>'v - VON'!J35</f>
        <v>0</v>
      </c>
      <c r="AY58" s="83">
        <f>'v - VON'!J36</f>
        <v>0</v>
      </c>
      <c r="AZ58" s="83">
        <f>'v - VON'!F33</f>
        <v>0</v>
      </c>
      <c r="BA58" s="83">
        <f>'v - VON'!F34</f>
        <v>0</v>
      </c>
      <c r="BB58" s="83">
        <f>'v - VON'!F35</f>
        <v>0</v>
      </c>
      <c r="BC58" s="83">
        <f>'v - VON'!F36</f>
        <v>0</v>
      </c>
      <c r="BD58" s="85">
        <f>'v - VON'!F37</f>
        <v>0</v>
      </c>
      <c r="BT58" s="81" t="s">
        <v>77</v>
      </c>
      <c r="BV58" s="81" t="s">
        <v>71</v>
      </c>
      <c r="BW58" s="81" t="s">
        <v>87</v>
      </c>
      <c r="BX58" s="81" t="s">
        <v>5</v>
      </c>
      <c r="CL58" s="81" t="s">
        <v>19</v>
      </c>
      <c r="CM58" s="81" t="s">
        <v>79</v>
      </c>
    </row>
    <row r="59" spans="1:91" s="1" customFormat="1" ht="30" customHeight="1">
      <c r="B59" s="33"/>
      <c r="AR59" s="33"/>
    </row>
    <row r="60" spans="1:91" s="1" customFormat="1" ht="6.95" customHeight="1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33"/>
    </row>
  </sheetData>
  <sheetProtection algorithmName="SHA-512" hashValue="rpbHXJQDeLcwE90adQzfyB+LDqT5iv+VZ6D1AOSSqZuAiGP3/jgg4wyS94UspJBz4zmWGR4l4rfe9UJ9IXBkKQ==" saltValue="stJyQ31q6qjnpiF4EN5veYyu6WAwFcmkNnBoEbq3zgcUgi2EYTVDTMbNDauXa8F2svQ5PL9LBgF0lE/4GOyL0w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G54:AM54"/>
    <mergeCell ref="AN54:AP54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L45:AO45"/>
    <mergeCell ref="AM47:AN47"/>
    <mergeCell ref="AM49:AP49"/>
    <mergeCell ref="AS49:AT51"/>
    <mergeCell ref="AM50:AP50"/>
  </mergeCells>
  <hyperlinks>
    <hyperlink ref="A55" location="'SO101 - Pozemní komunikace'!C2" display="/" xr:uid="{00000000-0004-0000-0000-000000000000}"/>
    <hyperlink ref="A56" location="'SO301 - Dešťová kanalizace'!C2" display="/" xr:uid="{00000000-0004-0000-0000-000001000000}"/>
    <hyperlink ref="A57" location="'SO401 - Veřejné osvětlení'!C2" display="/" xr:uid="{00000000-0004-0000-0000-000002000000}"/>
    <hyperlink ref="A58" location="'v - VON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8" t="s">
        <v>78</v>
      </c>
      <c r="AZ2" s="86" t="s">
        <v>88</v>
      </c>
      <c r="BA2" s="86" t="s">
        <v>89</v>
      </c>
      <c r="BB2" s="86" t="s">
        <v>90</v>
      </c>
      <c r="BC2" s="86" t="s">
        <v>91</v>
      </c>
      <c r="BD2" s="86" t="s">
        <v>79</v>
      </c>
    </row>
    <row r="3" spans="2:5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79</v>
      </c>
      <c r="AZ3" s="86" t="s">
        <v>92</v>
      </c>
      <c r="BA3" s="86" t="s">
        <v>93</v>
      </c>
      <c r="BB3" s="86" t="s">
        <v>90</v>
      </c>
      <c r="BC3" s="86" t="s">
        <v>94</v>
      </c>
      <c r="BD3" s="86" t="s">
        <v>79</v>
      </c>
    </row>
    <row r="4" spans="2:56" ht="24.95" customHeight="1">
      <c r="B4" s="21"/>
      <c r="D4" s="22" t="s">
        <v>95</v>
      </c>
      <c r="L4" s="21"/>
      <c r="M4" s="87" t="s">
        <v>10</v>
      </c>
      <c r="AT4" s="18" t="s">
        <v>4</v>
      </c>
      <c r="AZ4" s="86" t="s">
        <v>96</v>
      </c>
      <c r="BA4" s="86" t="s">
        <v>97</v>
      </c>
      <c r="BB4" s="86" t="s">
        <v>90</v>
      </c>
      <c r="BC4" s="86" t="s">
        <v>98</v>
      </c>
      <c r="BD4" s="86" t="s">
        <v>79</v>
      </c>
    </row>
    <row r="5" spans="2:56" ht="6.95" customHeight="1">
      <c r="B5" s="21"/>
      <c r="L5" s="21"/>
    </row>
    <row r="6" spans="2:56" ht="12" customHeight="1">
      <c r="B6" s="21"/>
      <c r="D6" s="28" t="s">
        <v>16</v>
      </c>
      <c r="L6" s="21"/>
    </row>
    <row r="7" spans="2:56" ht="16.5" customHeight="1">
      <c r="B7" s="21"/>
      <c r="E7" s="322" t="str">
        <f>'Rekapitulace stavby'!K6</f>
        <v>Vrátkov, ulice K Pískovně 2. etapa</v>
      </c>
      <c r="F7" s="323"/>
      <c r="G7" s="323"/>
      <c r="H7" s="323"/>
      <c r="L7" s="21"/>
    </row>
    <row r="8" spans="2:56" s="1" customFormat="1" ht="12" customHeight="1">
      <c r="B8" s="33"/>
      <c r="D8" s="28" t="s">
        <v>99</v>
      </c>
      <c r="L8" s="33"/>
    </row>
    <row r="9" spans="2:56" s="1" customFormat="1" ht="16.5" customHeight="1">
      <c r="B9" s="33"/>
      <c r="E9" s="285" t="s">
        <v>100</v>
      </c>
      <c r="F9" s="324"/>
      <c r="G9" s="324"/>
      <c r="H9" s="324"/>
      <c r="L9" s="33"/>
    </row>
    <row r="10" spans="2:56" s="1" customFormat="1" ht="11.25">
      <c r="B10" s="33"/>
      <c r="L10" s="33"/>
    </row>
    <row r="11" spans="2:5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5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>
        <f>'Rekapitulace stavby'!AN8</f>
        <v>45709</v>
      </c>
      <c r="L12" s="33"/>
    </row>
    <row r="13" spans="2:56" s="1" customFormat="1" ht="10.9" customHeight="1">
      <c r="B13" s="33"/>
      <c r="L13" s="33"/>
    </row>
    <row r="14" spans="2:56" s="1" customFormat="1" ht="12" customHeight="1">
      <c r="B14" s="33"/>
      <c r="D14" s="28" t="s">
        <v>24</v>
      </c>
      <c r="I14" s="28" t="s">
        <v>25</v>
      </c>
      <c r="J14" s="26" t="str">
        <f>IF('Rekapitulace stavby'!AN10="","",'Rekapitulace stavby'!AN10)</f>
        <v/>
      </c>
      <c r="L14" s="33"/>
    </row>
    <row r="15" spans="2:56" s="1" customFormat="1" ht="18" customHeight="1">
      <c r="B15" s="33"/>
      <c r="E15" s="26" t="str">
        <f>IF('Rekapitulace stavby'!E11="","",'Rekapitulace stavby'!E11)</f>
        <v xml:space="preserve"> </v>
      </c>
      <c r="I15" s="28" t="s">
        <v>27</v>
      </c>
      <c r="J15" s="26" t="str">
        <f>IF('Rekapitulace stavby'!AN11="","",'Rekapitulace stavby'!AN11)</f>
        <v/>
      </c>
      <c r="L15" s="33"/>
    </row>
    <row r="16" spans="2:56" s="1" customFormat="1" ht="6.95" customHeight="1">
      <c r="B16" s="33"/>
      <c r="L16" s="33"/>
    </row>
    <row r="17" spans="2:12" s="1" customFormat="1" ht="12" customHeight="1">
      <c r="B17" s="33"/>
      <c r="D17" s="28" t="s">
        <v>28</v>
      </c>
      <c r="I17" s="28" t="s">
        <v>25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5" t="str">
        <f>'Rekapitulace stavby'!E14</f>
        <v>Vyplň údaj</v>
      </c>
      <c r="F18" s="306"/>
      <c r="G18" s="306"/>
      <c r="H18" s="306"/>
      <c r="I18" s="28" t="s">
        <v>27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30</v>
      </c>
      <c r="I20" s="28" t="s">
        <v>25</v>
      </c>
      <c r="J20" s="26" t="str">
        <f>IF('Rekapitulace stavby'!AN16="","",'Rekapitulace stavby'!AN16)</f>
        <v/>
      </c>
      <c r="L20" s="33"/>
    </row>
    <row r="21" spans="2:12" s="1" customFormat="1" ht="18" customHeight="1">
      <c r="B21" s="33"/>
      <c r="E21" s="26" t="str">
        <f>IF('Rekapitulace stavby'!E17="","",'Rekapitulace stavby'!E17)</f>
        <v xml:space="preserve"> </v>
      </c>
      <c r="I21" s="28" t="s">
        <v>27</v>
      </c>
      <c r="J21" s="26" t="str">
        <f>IF('Rekapitulace stavby'!AN17="","",'Rekapitulace stavby'!AN17)</f>
        <v/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32</v>
      </c>
      <c r="I23" s="28" t="s">
        <v>25</v>
      </c>
      <c r="J23" s="26" t="str">
        <f>IF('Rekapitulace stavby'!AN19="","",'Rekapitulace stavby'!AN19)</f>
        <v/>
      </c>
      <c r="L23" s="33"/>
    </row>
    <row r="24" spans="2:12" s="1" customFormat="1" ht="18" customHeight="1">
      <c r="B24" s="33"/>
      <c r="E24" s="26" t="str">
        <f>IF('Rekapitulace stavby'!E20="","",'Rekapitulace stavby'!E20)</f>
        <v xml:space="preserve"> </v>
      </c>
      <c r="I24" s="28" t="s">
        <v>27</v>
      </c>
      <c r="J24" s="26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33</v>
      </c>
      <c r="L26" s="33"/>
    </row>
    <row r="27" spans="2:12" s="7" customFormat="1" ht="16.5" customHeight="1">
      <c r="B27" s="88"/>
      <c r="E27" s="311" t="s">
        <v>19</v>
      </c>
      <c r="F27" s="311"/>
      <c r="G27" s="311"/>
      <c r="H27" s="311"/>
      <c r="L27" s="88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9" t="s">
        <v>35</v>
      </c>
      <c r="J30" s="64">
        <f>ROUND(J89,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37</v>
      </c>
      <c r="I32" s="36" t="s">
        <v>36</v>
      </c>
      <c r="J32" s="36" t="s">
        <v>38</v>
      </c>
      <c r="L32" s="33"/>
    </row>
    <row r="33" spans="2:12" s="1" customFormat="1" ht="14.45" customHeight="1">
      <c r="B33" s="33"/>
      <c r="D33" s="53" t="s">
        <v>39</v>
      </c>
      <c r="E33" s="28" t="s">
        <v>40</v>
      </c>
      <c r="F33" s="90">
        <f>ROUND((SUM(BE89:BE286)),  2)</f>
        <v>0</v>
      </c>
      <c r="I33" s="91">
        <v>0.21</v>
      </c>
      <c r="J33" s="90">
        <f>ROUND(((SUM(BE89:BE286))*I33),  2)</f>
        <v>0</v>
      </c>
      <c r="L33" s="33"/>
    </row>
    <row r="34" spans="2:12" s="1" customFormat="1" ht="14.45" customHeight="1">
      <c r="B34" s="33"/>
      <c r="E34" s="28" t="s">
        <v>41</v>
      </c>
      <c r="F34" s="90">
        <f>ROUND((SUM(BF89:BF286)),  2)</f>
        <v>0</v>
      </c>
      <c r="I34" s="91">
        <v>0.12</v>
      </c>
      <c r="J34" s="90">
        <f>ROUND(((SUM(BF89:BF286))*I34),  2)</f>
        <v>0</v>
      </c>
      <c r="L34" s="33"/>
    </row>
    <row r="35" spans="2:12" s="1" customFormat="1" ht="14.45" hidden="1" customHeight="1">
      <c r="B35" s="33"/>
      <c r="E35" s="28" t="s">
        <v>42</v>
      </c>
      <c r="F35" s="90">
        <f>ROUND((SUM(BG89:BG286)),  2)</f>
        <v>0</v>
      </c>
      <c r="I35" s="91">
        <v>0.21</v>
      </c>
      <c r="J35" s="90">
        <f>0</f>
        <v>0</v>
      </c>
      <c r="L35" s="33"/>
    </row>
    <row r="36" spans="2:12" s="1" customFormat="1" ht="14.45" hidden="1" customHeight="1">
      <c r="B36" s="33"/>
      <c r="E36" s="28" t="s">
        <v>43</v>
      </c>
      <c r="F36" s="90">
        <f>ROUND((SUM(BH89:BH286)),  2)</f>
        <v>0</v>
      </c>
      <c r="I36" s="91">
        <v>0.12</v>
      </c>
      <c r="J36" s="90">
        <f>0</f>
        <v>0</v>
      </c>
      <c r="L36" s="33"/>
    </row>
    <row r="37" spans="2:12" s="1" customFormat="1" ht="14.45" hidden="1" customHeight="1">
      <c r="B37" s="33"/>
      <c r="E37" s="28" t="s">
        <v>44</v>
      </c>
      <c r="F37" s="90">
        <f>ROUND((SUM(BI89:BI286)),  2)</f>
        <v>0</v>
      </c>
      <c r="I37" s="91">
        <v>0</v>
      </c>
      <c r="J37" s="90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2"/>
      <c r="D39" s="93" t="s">
        <v>45</v>
      </c>
      <c r="E39" s="55"/>
      <c r="F39" s="55"/>
      <c r="G39" s="94" t="s">
        <v>46</v>
      </c>
      <c r="H39" s="95" t="s">
        <v>47</v>
      </c>
      <c r="I39" s="55"/>
      <c r="J39" s="96">
        <f>SUM(J30:J37)</f>
        <v>0</v>
      </c>
      <c r="K39" s="97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101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22" t="str">
        <f>E7</f>
        <v>Vrátkov, ulice K Pískovně 2. etapa</v>
      </c>
      <c r="F48" s="323"/>
      <c r="G48" s="323"/>
      <c r="H48" s="323"/>
      <c r="L48" s="33"/>
    </row>
    <row r="49" spans="2:47" s="1" customFormat="1" ht="12" customHeight="1">
      <c r="B49" s="33"/>
      <c r="C49" s="28" t="s">
        <v>99</v>
      </c>
      <c r="L49" s="33"/>
    </row>
    <row r="50" spans="2:47" s="1" customFormat="1" ht="16.5" customHeight="1">
      <c r="B50" s="33"/>
      <c r="E50" s="285" t="str">
        <f>E9</f>
        <v>SO101 - Pozemní komunikace</v>
      </c>
      <c r="F50" s="324"/>
      <c r="G50" s="324"/>
      <c r="H50" s="324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Vrátkov</v>
      </c>
      <c r="I52" s="28" t="s">
        <v>23</v>
      </c>
      <c r="J52" s="50">
        <f>IF(J12="","",J12)</f>
        <v>45709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8" t="s">
        <v>24</v>
      </c>
      <c r="F54" s="26" t="str">
        <f>E15</f>
        <v xml:space="preserve"> </v>
      </c>
      <c r="I54" s="28" t="s">
        <v>30</v>
      </c>
      <c r="J54" s="31" t="str">
        <f>E21</f>
        <v xml:space="preserve"> </v>
      </c>
      <c r="L54" s="33"/>
    </row>
    <row r="55" spans="2:47" s="1" customFormat="1" ht="15.2" customHeight="1">
      <c r="B55" s="33"/>
      <c r="C55" s="28" t="s">
        <v>28</v>
      </c>
      <c r="F55" s="26" t="str">
        <f>IF(E18="","",E18)</f>
        <v>Vyplň údaj</v>
      </c>
      <c r="I55" s="28" t="s">
        <v>32</v>
      </c>
      <c r="J55" s="31" t="str">
        <f>E24</f>
        <v xml:space="preserve"> 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8" t="s">
        <v>102</v>
      </c>
      <c r="D57" s="92"/>
      <c r="E57" s="92"/>
      <c r="F57" s="92"/>
      <c r="G57" s="92"/>
      <c r="H57" s="92"/>
      <c r="I57" s="92"/>
      <c r="J57" s="99" t="s">
        <v>103</v>
      </c>
      <c r="K57" s="92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100" t="s">
        <v>67</v>
      </c>
      <c r="J59" s="64">
        <f>J89</f>
        <v>0</v>
      </c>
      <c r="L59" s="33"/>
      <c r="AU59" s="18" t="s">
        <v>104</v>
      </c>
    </row>
    <row r="60" spans="2:47" s="8" customFormat="1" ht="24.95" customHeight="1">
      <c r="B60" s="101"/>
      <c r="D60" s="102" t="s">
        <v>105</v>
      </c>
      <c r="E60" s="103"/>
      <c r="F60" s="103"/>
      <c r="G60" s="103"/>
      <c r="H60" s="103"/>
      <c r="I60" s="103"/>
      <c r="J60" s="104">
        <f>J90</f>
        <v>0</v>
      </c>
      <c r="L60" s="101"/>
    </row>
    <row r="61" spans="2:47" s="9" customFormat="1" ht="19.899999999999999" customHeight="1">
      <c r="B61" s="105"/>
      <c r="D61" s="106" t="s">
        <v>106</v>
      </c>
      <c r="E61" s="107"/>
      <c r="F61" s="107"/>
      <c r="G61" s="107"/>
      <c r="H61" s="107"/>
      <c r="I61" s="107"/>
      <c r="J61" s="108">
        <f>J91</f>
        <v>0</v>
      </c>
      <c r="L61" s="105"/>
    </row>
    <row r="62" spans="2:47" s="9" customFormat="1" ht="19.899999999999999" customHeight="1">
      <c r="B62" s="105"/>
      <c r="D62" s="106" t="s">
        <v>107</v>
      </c>
      <c r="E62" s="107"/>
      <c r="F62" s="107"/>
      <c r="G62" s="107"/>
      <c r="H62" s="107"/>
      <c r="I62" s="107"/>
      <c r="J62" s="108">
        <f>J153</f>
        <v>0</v>
      </c>
      <c r="L62" s="105"/>
    </row>
    <row r="63" spans="2:47" s="9" customFormat="1" ht="19.899999999999999" customHeight="1">
      <c r="B63" s="105"/>
      <c r="D63" s="106" t="s">
        <v>108</v>
      </c>
      <c r="E63" s="107"/>
      <c r="F63" s="107"/>
      <c r="G63" s="107"/>
      <c r="H63" s="107"/>
      <c r="I63" s="107"/>
      <c r="J63" s="108">
        <f>J157</f>
        <v>0</v>
      </c>
      <c r="L63" s="105"/>
    </row>
    <row r="64" spans="2:47" s="9" customFormat="1" ht="19.899999999999999" customHeight="1">
      <c r="B64" s="105"/>
      <c r="D64" s="106" t="s">
        <v>109</v>
      </c>
      <c r="E64" s="107"/>
      <c r="F64" s="107"/>
      <c r="G64" s="107"/>
      <c r="H64" s="107"/>
      <c r="I64" s="107"/>
      <c r="J64" s="108">
        <f>J188</f>
        <v>0</v>
      </c>
      <c r="L64" s="105"/>
    </row>
    <row r="65" spans="2:12" s="9" customFormat="1" ht="19.899999999999999" customHeight="1">
      <c r="B65" s="105"/>
      <c r="D65" s="106" t="s">
        <v>110</v>
      </c>
      <c r="E65" s="107"/>
      <c r="F65" s="107"/>
      <c r="G65" s="107"/>
      <c r="H65" s="107"/>
      <c r="I65" s="107"/>
      <c r="J65" s="108">
        <f>J207</f>
        <v>0</v>
      </c>
      <c r="L65" s="105"/>
    </row>
    <row r="66" spans="2:12" s="9" customFormat="1" ht="19.899999999999999" customHeight="1">
      <c r="B66" s="105"/>
      <c r="D66" s="106" t="s">
        <v>111</v>
      </c>
      <c r="E66" s="107"/>
      <c r="F66" s="107"/>
      <c r="G66" s="107"/>
      <c r="H66" s="107"/>
      <c r="I66" s="107"/>
      <c r="J66" s="108">
        <f>J268</f>
        <v>0</v>
      </c>
      <c r="L66" s="105"/>
    </row>
    <row r="67" spans="2:12" s="9" customFormat="1" ht="19.899999999999999" customHeight="1">
      <c r="B67" s="105"/>
      <c r="D67" s="106" t="s">
        <v>112</v>
      </c>
      <c r="E67" s="107"/>
      <c r="F67" s="107"/>
      <c r="G67" s="107"/>
      <c r="H67" s="107"/>
      <c r="I67" s="107"/>
      <c r="J67" s="108">
        <f>J280</f>
        <v>0</v>
      </c>
      <c r="L67" s="105"/>
    </row>
    <row r="68" spans="2:12" s="8" customFormat="1" ht="24.95" customHeight="1">
      <c r="B68" s="101"/>
      <c r="D68" s="102" t="s">
        <v>113</v>
      </c>
      <c r="E68" s="103"/>
      <c r="F68" s="103"/>
      <c r="G68" s="103"/>
      <c r="H68" s="103"/>
      <c r="I68" s="103"/>
      <c r="J68" s="104">
        <f>J283</f>
        <v>0</v>
      </c>
      <c r="L68" s="101"/>
    </row>
    <row r="69" spans="2:12" s="9" customFormat="1" ht="19.899999999999999" customHeight="1">
      <c r="B69" s="105"/>
      <c r="D69" s="106" t="s">
        <v>114</v>
      </c>
      <c r="E69" s="107"/>
      <c r="F69" s="107"/>
      <c r="G69" s="107"/>
      <c r="H69" s="107"/>
      <c r="I69" s="107"/>
      <c r="J69" s="108">
        <f>J284</f>
        <v>0</v>
      </c>
      <c r="L69" s="105"/>
    </row>
    <row r="70" spans="2:12" s="1" customFormat="1" ht="21.75" customHeight="1">
      <c r="B70" s="33"/>
      <c r="L70" s="33"/>
    </row>
    <row r="71" spans="2:12" s="1" customFormat="1" ht="6.95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33"/>
    </row>
    <row r="75" spans="2:12" s="1" customFormat="1" ht="6.9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33"/>
    </row>
    <row r="76" spans="2:12" s="1" customFormat="1" ht="24.95" customHeight="1">
      <c r="B76" s="33"/>
      <c r="C76" s="22" t="s">
        <v>115</v>
      </c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8" t="s">
        <v>16</v>
      </c>
      <c r="L78" s="33"/>
    </row>
    <row r="79" spans="2:12" s="1" customFormat="1" ht="16.5" customHeight="1">
      <c r="B79" s="33"/>
      <c r="E79" s="322" t="str">
        <f>E7</f>
        <v>Vrátkov, ulice K Pískovně 2. etapa</v>
      </c>
      <c r="F79" s="323"/>
      <c r="G79" s="323"/>
      <c r="H79" s="323"/>
      <c r="L79" s="33"/>
    </row>
    <row r="80" spans="2:12" s="1" customFormat="1" ht="12" customHeight="1">
      <c r="B80" s="33"/>
      <c r="C80" s="28" t="s">
        <v>99</v>
      </c>
      <c r="L80" s="33"/>
    </row>
    <row r="81" spans="2:65" s="1" customFormat="1" ht="16.5" customHeight="1">
      <c r="B81" s="33"/>
      <c r="E81" s="285" t="str">
        <f>E9</f>
        <v>SO101 - Pozemní komunikace</v>
      </c>
      <c r="F81" s="324"/>
      <c r="G81" s="324"/>
      <c r="H81" s="324"/>
      <c r="L81" s="33"/>
    </row>
    <row r="82" spans="2:65" s="1" customFormat="1" ht="6.95" customHeight="1">
      <c r="B82" s="33"/>
      <c r="L82" s="33"/>
    </row>
    <row r="83" spans="2:65" s="1" customFormat="1" ht="12" customHeight="1">
      <c r="B83" s="33"/>
      <c r="C83" s="28" t="s">
        <v>21</v>
      </c>
      <c r="F83" s="26" t="str">
        <f>F12</f>
        <v>Vrátkov</v>
      </c>
      <c r="I83" s="28" t="s">
        <v>23</v>
      </c>
      <c r="J83" s="50">
        <f>IF(J12="","",J12)</f>
        <v>45709</v>
      </c>
      <c r="L83" s="33"/>
    </row>
    <row r="84" spans="2:65" s="1" customFormat="1" ht="6.95" customHeight="1">
      <c r="B84" s="33"/>
      <c r="L84" s="33"/>
    </row>
    <row r="85" spans="2:65" s="1" customFormat="1" ht="15.2" customHeight="1">
      <c r="B85" s="33"/>
      <c r="C85" s="28" t="s">
        <v>24</v>
      </c>
      <c r="F85" s="26" t="str">
        <f>E15</f>
        <v xml:space="preserve"> </v>
      </c>
      <c r="I85" s="28" t="s">
        <v>30</v>
      </c>
      <c r="J85" s="31" t="str">
        <f>E21</f>
        <v xml:space="preserve"> </v>
      </c>
      <c r="L85" s="33"/>
    </row>
    <row r="86" spans="2:65" s="1" customFormat="1" ht="15.2" customHeight="1">
      <c r="B86" s="33"/>
      <c r="C86" s="28" t="s">
        <v>28</v>
      </c>
      <c r="F86" s="26" t="str">
        <f>IF(E18="","",E18)</f>
        <v>Vyplň údaj</v>
      </c>
      <c r="I86" s="28" t="s">
        <v>32</v>
      </c>
      <c r="J86" s="31" t="str">
        <f>E24</f>
        <v xml:space="preserve"> 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09"/>
      <c r="C88" s="110" t="s">
        <v>116</v>
      </c>
      <c r="D88" s="111" t="s">
        <v>54</v>
      </c>
      <c r="E88" s="111" t="s">
        <v>50</v>
      </c>
      <c r="F88" s="111" t="s">
        <v>51</v>
      </c>
      <c r="G88" s="111" t="s">
        <v>117</v>
      </c>
      <c r="H88" s="111" t="s">
        <v>118</v>
      </c>
      <c r="I88" s="111" t="s">
        <v>119</v>
      </c>
      <c r="J88" s="111" t="s">
        <v>103</v>
      </c>
      <c r="K88" s="112" t="s">
        <v>120</v>
      </c>
      <c r="L88" s="109"/>
      <c r="M88" s="57" t="s">
        <v>19</v>
      </c>
      <c r="N88" s="58" t="s">
        <v>39</v>
      </c>
      <c r="O88" s="58" t="s">
        <v>121</v>
      </c>
      <c r="P88" s="58" t="s">
        <v>122</v>
      </c>
      <c r="Q88" s="58" t="s">
        <v>123</v>
      </c>
      <c r="R88" s="58" t="s">
        <v>124</v>
      </c>
      <c r="S88" s="58" t="s">
        <v>125</v>
      </c>
      <c r="T88" s="59" t="s">
        <v>126</v>
      </c>
    </row>
    <row r="89" spans="2:65" s="1" customFormat="1" ht="22.9" customHeight="1">
      <c r="B89" s="33"/>
      <c r="C89" s="62" t="s">
        <v>127</v>
      </c>
      <c r="J89" s="113">
        <f>BK89</f>
        <v>0</v>
      </c>
      <c r="L89" s="33"/>
      <c r="M89" s="60"/>
      <c r="N89" s="51"/>
      <c r="O89" s="51"/>
      <c r="P89" s="114">
        <f>P90+P283</f>
        <v>0</v>
      </c>
      <c r="Q89" s="51"/>
      <c r="R89" s="114">
        <f>R90+R283</f>
        <v>186.74387408000001</v>
      </c>
      <c r="S89" s="51"/>
      <c r="T89" s="115">
        <f>T90+T283</f>
        <v>30.603499999999997</v>
      </c>
      <c r="AT89" s="18" t="s">
        <v>68</v>
      </c>
      <c r="AU89" s="18" t="s">
        <v>104</v>
      </c>
      <c r="BK89" s="116">
        <f>BK90+BK283</f>
        <v>0</v>
      </c>
    </row>
    <row r="90" spans="2:65" s="11" customFormat="1" ht="25.9" customHeight="1">
      <c r="B90" s="117"/>
      <c r="D90" s="118" t="s">
        <v>68</v>
      </c>
      <c r="E90" s="119" t="s">
        <v>128</v>
      </c>
      <c r="F90" s="119" t="s">
        <v>129</v>
      </c>
      <c r="I90" s="120"/>
      <c r="J90" s="121">
        <f>BK90</f>
        <v>0</v>
      </c>
      <c r="L90" s="117"/>
      <c r="M90" s="122"/>
      <c r="P90" s="123">
        <f>P91+P153+P157+P188+P207+P268+P280</f>
        <v>0</v>
      </c>
      <c r="R90" s="123">
        <f>R91+R153+R157+R188+R207+R268+R280</f>
        <v>186.74387408000001</v>
      </c>
      <c r="T90" s="124">
        <f>T91+T153+T157+T188+T207+T268+T280</f>
        <v>30.603499999999997</v>
      </c>
      <c r="AR90" s="118" t="s">
        <v>77</v>
      </c>
      <c r="AT90" s="125" t="s">
        <v>68</v>
      </c>
      <c r="AU90" s="125" t="s">
        <v>69</v>
      </c>
      <c r="AY90" s="118" t="s">
        <v>130</v>
      </c>
      <c r="BK90" s="126">
        <f>BK91+BK153+BK157+BK188+BK207+BK268+BK280</f>
        <v>0</v>
      </c>
    </row>
    <row r="91" spans="2:65" s="11" customFormat="1" ht="22.9" customHeight="1">
      <c r="B91" s="117"/>
      <c r="D91" s="118" t="s">
        <v>68</v>
      </c>
      <c r="E91" s="127" t="s">
        <v>77</v>
      </c>
      <c r="F91" s="127" t="s">
        <v>131</v>
      </c>
      <c r="I91" s="120"/>
      <c r="J91" s="128">
        <f>BK91</f>
        <v>0</v>
      </c>
      <c r="L91" s="117"/>
      <c r="M91" s="122"/>
      <c r="P91" s="123">
        <f>SUM(P92:P152)</f>
        <v>0</v>
      </c>
      <c r="R91" s="123">
        <f>SUM(R92:R152)</f>
        <v>69.179339999999996</v>
      </c>
      <c r="T91" s="124">
        <f>SUM(T92:T152)</f>
        <v>29.145499999999998</v>
      </c>
      <c r="AR91" s="118" t="s">
        <v>77</v>
      </c>
      <c r="AT91" s="125" t="s">
        <v>68</v>
      </c>
      <c r="AU91" s="125" t="s">
        <v>77</v>
      </c>
      <c r="AY91" s="118" t="s">
        <v>130</v>
      </c>
      <c r="BK91" s="126">
        <f>SUM(BK92:BK152)</f>
        <v>0</v>
      </c>
    </row>
    <row r="92" spans="2:65" s="1" customFormat="1" ht="37.9" customHeight="1">
      <c r="B92" s="33"/>
      <c r="C92" s="129" t="s">
        <v>77</v>
      </c>
      <c r="D92" s="129" t="s">
        <v>132</v>
      </c>
      <c r="E92" s="130" t="s">
        <v>133</v>
      </c>
      <c r="F92" s="131" t="s">
        <v>134</v>
      </c>
      <c r="G92" s="132" t="s">
        <v>90</v>
      </c>
      <c r="H92" s="133">
        <v>74.8</v>
      </c>
      <c r="I92" s="134"/>
      <c r="J92" s="135">
        <f>ROUND(I92*H92,2)</f>
        <v>0</v>
      </c>
      <c r="K92" s="131" t="s">
        <v>135</v>
      </c>
      <c r="L92" s="33"/>
      <c r="M92" s="136" t="s">
        <v>19</v>
      </c>
      <c r="N92" s="137" t="s">
        <v>40</v>
      </c>
      <c r="P92" s="138">
        <f>O92*H92</f>
        <v>0</v>
      </c>
      <c r="Q92" s="138">
        <v>0</v>
      </c>
      <c r="R92" s="138">
        <f>Q92*H92</f>
        <v>0</v>
      </c>
      <c r="S92" s="138">
        <v>0.22</v>
      </c>
      <c r="T92" s="139">
        <f>S92*H92</f>
        <v>16.456</v>
      </c>
      <c r="AR92" s="140" t="s">
        <v>136</v>
      </c>
      <c r="AT92" s="140" t="s">
        <v>132</v>
      </c>
      <c r="AU92" s="140" t="s">
        <v>79</v>
      </c>
      <c r="AY92" s="18" t="s">
        <v>130</v>
      </c>
      <c r="BE92" s="141">
        <f>IF(N92="základní",J92,0)</f>
        <v>0</v>
      </c>
      <c r="BF92" s="141">
        <f>IF(N92="snížená",J92,0)</f>
        <v>0</v>
      </c>
      <c r="BG92" s="141">
        <f>IF(N92="zákl. přenesená",J92,0)</f>
        <v>0</v>
      </c>
      <c r="BH92" s="141">
        <f>IF(N92="sníž. přenesená",J92,0)</f>
        <v>0</v>
      </c>
      <c r="BI92" s="141">
        <f>IF(N92="nulová",J92,0)</f>
        <v>0</v>
      </c>
      <c r="BJ92" s="18" t="s">
        <v>77</v>
      </c>
      <c r="BK92" s="141">
        <f>ROUND(I92*H92,2)</f>
        <v>0</v>
      </c>
      <c r="BL92" s="18" t="s">
        <v>136</v>
      </c>
      <c r="BM92" s="140" t="s">
        <v>137</v>
      </c>
    </row>
    <row r="93" spans="2:65" s="1" customFormat="1" ht="11.25">
      <c r="B93" s="33"/>
      <c r="D93" s="142" t="s">
        <v>138</v>
      </c>
      <c r="F93" s="143" t="s">
        <v>139</v>
      </c>
      <c r="I93" s="144"/>
      <c r="L93" s="33"/>
      <c r="M93" s="145"/>
      <c r="T93" s="54"/>
      <c r="AT93" s="18" t="s">
        <v>138</v>
      </c>
      <c r="AU93" s="18" t="s">
        <v>79</v>
      </c>
    </row>
    <row r="94" spans="2:65" s="12" customFormat="1" ht="11.25">
      <c r="B94" s="146"/>
      <c r="D94" s="147" t="s">
        <v>140</v>
      </c>
      <c r="E94" s="148" t="s">
        <v>19</v>
      </c>
      <c r="F94" s="149" t="s">
        <v>141</v>
      </c>
      <c r="H94" s="148" t="s">
        <v>19</v>
      </c>
      <c r="I94" s="150"/>
      <c r="L94" s="146"/>
      <c r="M94" s="151"/>
      <c r="T94" s="152"/>
      <c r="AT94" s="148" t="s">
        <v>140</v>
      </c>
      <c r="AU94" s="148" t="s">
        <v>79</v>
      </c>
      <c r="AV94" s="12" t="s">
        <v>77</v>
      </c>
      <c r="AW94" s="12" t="s">
        <v>31</v>
      </c>
      <c r="AX94" s="12" t="s">
        <v>69</v>
      </c>
      <c r="AY94" s="148" t="s">
        <v>130</v>
      </c>
    </row>
    <row r="95" spans="2:65" s="13" customFormat="1" ht="11.25">
      <c r="B95" s="153"/>
      <c r="D95" s="147" t="s">
        <v>140</v>
      </c>
      <c r="E95" s="154" t="s">
        <v>19</v>
      </c>
      <c r="F95" s="155" t="s">
        <v>142</v>
      </c>
      <c r="H95" s="156">
        <v>74.8</v>
      </c>
      <c r="I95" s="157"/>
      <c r="L95" s="153"/>
      <c r="M95" s="158"/>
      <c r="T95" s="159"/>
      <c r="AT95" s="154" t="s">
        <v>140</v>
      </c>
      <c r="AU95" s="154" t="s">
        <v>79</v>
      </c>
      <c r="AV95" s="13" t="s">
        <v>79</v>
      </c>
      <c r="AW95" s="13" t="s">
        <v>31</v>
      </c>
      <c r="AX95" s="13" t="s">
        <v>77</v>
      </c>
      <c r="AY95" s="154" t="s">
        <v>130</v>
      </c>
    </row>
    <row r="96" spans="2:65" s="1" customFormat="1" ht="24.2" customHeight="1">
      <c r="B96" s="33"/>
      <c r="C96" s="129" t="s">
        <v>79</v>
      </c>
      <c r="D96" s="129" t="s">
        <v>132</v>
      </c>
      <c r="E96" s="130" t="s">
        <v>143</v>
      </c>
      <c r="F96" s="131" t="s">
        <v>144</v>
      </c>
      <c r="G96" s="132" t="s">
        <v>145</v>
      </c>
      <c r="H96" s="133">
        <v>61.9</v>
      </c>
      <c r="I96" s="134"/>
      <c r="J96" s="135">
        <f>ROUND(I96*H96,2)</f>
        <v>0</v>
      </c>
      <c r="K96" s="131" t="s">
        <v>135</v>
      </c>
      <c r="L96" s="33"/>
      <c r="M96" s="136" t="s">
        <v>19</v>
      </c>
      <c r="N96" s="137" t="s">
        <v>40</v>
      </c>
      <c r="P96" s="138">
        <f>O96*H96</f>
        <v>0</v>
      </c>
      <c r="Q96" s="138">
        <v>0</v>
      </c>
      <c r="R96" s="138">
        <f>Q96*H96</f>
        <v>0</v>
      </c>
      <c r="S96" s="138">
        <v>0.20499999999999999</v>
      </c>
      <c r="T96" s="139">
        <f>S96*H96</f>
        <v>12.689499999999999</v>
      </c>
      <c r="AR96" s="140" t="s">
        <v>136</v>
      </c>
      <c r="AT96" s="140" t="s">
        <v>132</v>
      </c>
      <c r="AU96" s="140" t="s">
        <v>79</v>
      </c>
      <c r="AY96" s="18" t="s">
        <v>130</v>
      </c>
      <c r="BE96" s="141">
        <f>IF(N96="základní",J96,0)</f>
        <v>0</v>
      </c>
      <c r="BF96" s="141">
        <f>IF(N96="snížená",J96,0)</f>
        <v>0</v>
      </c>
      <c r="BG96" s="141">
        <f>IF(N96="zákl. přenesená",J96,0)</f>
        <v>0</v>
      </c>
      <c r="BH96" s="141">
        <f>IF(N96="sníž. přenesená",J96,0)</f>
        <v>0</v>
      </c>
      <c r="BI96" s="141">
        <f>IF(N96="nulová",J96,0)</f>
        <v>0</v>
      </c>
      <c r="BJ96" s="18" t="s">
        <v>77</v>
      </c>
      <c r="BK96" s="141">
        <f>ROUND(I96*H96,2)</f>
        <v>0</v>
      </c>
      <c r="BL96" s="18" t="s">
        <v>136</v>
      </c>
      <c r="BM96" s="140" t="s">
        <v>146</v>
      </c>
    </row>
    <row r="97" spans="2:65" s="1" customFormat="1" ht="11.25">
      <c r="B97" s="33"/>
      <c r="D97" s="142" t="s">
        <v>138</v>
      </c>
      <c r="F97" s="143" t="s">
        <v>147</v>
      </c>
      <c r="I97" s="144"/>
      <c r="L97" s="33"/>
      <c r="M97" s="145"/>
      <c r="T97" s="54"/>
      <c r="AT97" s="18" t="s">
        <v>138</v>
      </c>
      <c r="AU97" s="18" t="s">
        <v>79</v>
      </c>
    </row>
    <row r="98" spans="2:65" s="13" customFormat="1" ht="11.25">
      <c r="B98" s="153"/>
      <c r="D98" s="147" t="s">
        <v>140</v>
      </c>
      <c r="E98" s="154" t="s">
        <v>19</v>
      </c>
      <c r="F98" s="155" t="s">
        <v>148</v>
      </c>
      <c r="H98" s="156">
        <v>61.9</v>
      </c>
      <c r="I98" s="157"/>
      <c r="L98" s="153"/>
      <c r="M98" s="158"/>
      <c r="T98" s="159"/>
      <c r="AT98" s="154" t="s">
        <v>140</v>
      </c>
      <c r="AU98" s="154" t="s">
        <v>79</v>
      </c>
      <c r="AV98" s="13" t="s">
        <v>79</v>
      </c>
      <c r="AW98" s="13" t="s">
        <v>31</v>
      </c>
      <c r="AX98" s="13" t="s">
        <v>77</v>
      </c>
      <c r="AY98" s="154" t="s">
        <v>130</v>
      </c>
    </row>
    <row r="99" spans="2:65" s="1" customFormat="1" ht="16.5" customHeight="1">
      <c r="B99" s="33"/>
      <c r="C99" s="129" t="s">
        <v>149</v>
      </c>
      <c r="D99" s="129" t="s">
        <v>132</v>
      </c>
      <c r="E99" s="130" t="s">
        <v>150</v>
      </c>
      <c r="F99" s="131" t="s">
        <v>151</v>
      </c>
      <c r="G99" s="132" t="s">
        <v>90</v>
      </c>
      <c r="H99" s="133">
        <v>385.8</v>
      </c>
      <c r="I99" s="134"/>
      <c r="J99" s="135">
        <f>ROUND(I99*H99,2)</f>
        <v>0</v>
      </c>
      <c r="K99" s="131" t="s">
        <v>135</v>
      </c>
      <c r="L99" s="33"/>
      <c r="M99" s="136" t="s">
        <v>19</v>
      </c>
      <c r="N99" s="137" t="s">
        <v>40</v>
      </c>
      <c r="P99" s="138">
        <f>O99*H99</f>
        <v>0</v>
      </c>
      <c r="Q99" s="138">
        <v>0</v>
      </c>
      <c r="R99" s="138">
        <f>Q99*H99</f>
        <v>0</v>
      </c>
      <c r="S99" s="138">
        <v>0</v>
      </c>
      <c r="T99" s="139">
        <f>S99*H99</f>
        <v>0</v>
      </c>
      <c r="AR99" s="140" t="s">
        <v>136</v>
      </c>
      <c r="AT99" s="140" t="s">
        <v>132</v>
      </c>
      <c r="AU99" s="140" t="s">
        <v>79</v>
      </c>
      <c r="AY99" s="18" t="s">
        <v>130</v>
      </c>
      <c r="BE99" s="141">
        <f>IF(N99="základní",J99,0)</f>
        <v>0</v>
      </c>
      <c r="BF99" s="141">
        <f>IF(N99="snížená",J99,0)</f>
        <v>0</v>
      </c>
      <c r="BG99" s="141">
        <f>IF(N99="zákl. přenesená",J99,0)</f>
        <v>0</v>
      </c>
      <c r="BH99" s="141">
        <f>IF(N99="sníž. přenesená",J99,0)</f>
        <v>0</v>
      </c>
      <c r="BI99" s="141">
        <f>IF(N99="nulová",J99,0)</f>
        <v>0</v>
      </c>
      <c r="BJ99" s="18" t="s">
        <v>77</v>
      </c>
      <c r="BK99" s="141">
        <f>ROUND(I99*H99,2)</f>
        <v>0</v>
      </c>
      <c r="BL99" s="18" t="s">
        <v>136</v>
      </c>
      <c r="BM99" s="140" t="s">
        <v>152</v>
      </c>
    </row>
    <row r="100" spans="2:65" s="1" customFormat="1" ht="11.25">
      <c r="B100" s="33"/>
      <c r="D100" s="142" t="s">
        <v>138</v>
      </c>
      <c r="F100" s="143" t="s">
        <v>153</v>
      </c>
      <c r="I100" s="144"/>
      <c r="L100" s="33"/>
      <c r="M100" s="145"/>
      <c r="T100" s="54"/>
      <c r="AT100" s="18" t="s">
        <v>138</v>
      </c>
      <c r="AU100" s="18" t="s">
        <v>79</v>
      </c>
    </row>
    <row r="101" spans="2:65" s="13" customFormat="1" ht="11.25">
      <c r="B101" s="153"/>
      <c r="D101" s="147" t="s">
        <v>140</v>
      </c>
      <c r="E101" s="154" t="s">
        <v>19</v>
      </c>
      <c r="F101" s="155" t="s">
        <v>154</v>
      </c>
      <c r="H101" s="156">
        <v>385.8</v>
      </c>
      <c r="I101" s="157"/>
      <c r="L101" s="153"/>
      <c r="M101" s="158"/>
      <c r="T101" s="159"/>
      <c r="AT101" s="154" t="s">
        <v>140</v>
      </c>
      <c r="AU101" s="154" t="s">
        <v>79</v>
      </c>
      <c r="AV101" s="13" t="s">
        <v>79</v>
      </c>
      <c r="AW101" s="13" t="s">
        <v>31</v>
      </c>
      <c r="AX101" s="13" t="s">
        <v>77</v>
      </c>
      <c r="AY101" s="154" t="s">
        <v>130</v>
      </c>
    </row>
    <row r="102" spans="2:65" s="1" customFormat="1" ht="21.75" customHeight="1">
      <c r="B102" s="33"/>
      <c r="C102" s="129" t="s">
        <v>136</v>
      </c>
      <c r="D102" s="129" t="s">
        <v>132</v>
      </c>
      <c r="E102" s="130" t="s">
        <v>155</v>
      </c>
      <c r="F102" s="131" t="s">
        <v>156</v>
      </c>
      <c r="G102" s="132" t="s">
        <v>157</v>
      </c>
      <c r="H102" s="133">
        <v>67.995000000000005</v>
      </c>
      <c r="I102" s="134"/>
      <c r="J102" s="135">
        <f>ROUND(I102*H102,2)</f>
        <v>0</v>
      </c>
      <c r="K102" s="131" t="s">
        <v>135</v>
      </c>
      <c r="L102" s="33"/>
      <c r="M102" s="136" t="s">
        <v>19</v>
      </c>
      <c r="N102" s="137" t="s">
        <v>40</v>
      </c>
      <c r="P102" s="138">
        <f>O102*H102</f>
        <v>0</v>
      </c>
      <c r="Q102" s="138">
        <v>0</v>
      </c>
      <c r="R102" s="138">
        <f>Q102*H102</f>
        <v>0</v>
      </c>
      <c r="S102" s="138">
        <v>0</v>
      </c>
      <c r="T102" s="139">
        <f>S102*H102</f>
        <v>0</v>
      </c>
      <c r="AR102" s="140" t="s">
        <v>136</v>
      </c>
      <c r="AT102" s="140" t="s">
        <v>132</v>
      </c>
      <c r="AU102" s="140" t="s">
        <v>79</v>
      </c>
      <c r="AY102" s="18" t="s">
        <v>130</v>
      </c>
      <c r="BE102" s="141">
        <f>IF(N102="základní",J102,0)</f>
        <v>0</v>
      </c>
      <c r="BF102" s="141">
        <f>IF(N102="snížená",J102,0)</f>
        <v>0</v>
      </c>
      <c r="BG102" s="141">
        <f>IF(N102="zákl. přenesená",J102,0)</f>
        <v>0</v>
      </c>
      <c r="BH102" s="141">
        <f>IF(N102="sníž. přenesená",J102,0)</f>
        <v>0</v>
      </c>
      <c r="BI102" s="141">
        <f>IF(N102="nulová",J102,0)</f>
        <v>0</v>
      </c>
      <c r="BJ102" s="18" t="s">
        <v>77</v>
      </c>
      <c r="BK102" s="141">
        <f>ROUND(I102*H102,2)</f>
        <v>0</v>
      </c>
      <c r="BL102" s="18" t="s">
        <v>136</v>
      </c>
      <c r="BM102" s="140" t="s">
        <v>158</v>
      </c>
    </row>
    <row r="103" spans="2:65" s="1" customFormat="1" ht="11.25">
      <c r="B103" s="33"/>
      <c r="D103" s="142" t="s">
        <v>138</v>
      </c>
      <c r="F103" s="143" t="s">
        <v>159</v>
      </c>
      <c r="I103" s="144"/>
      <c r="L103" s="33"/>
      <c r="M103" s="145"/>
      <c r="T103" s="54"/>
      <c r="AT103" s="18" t="s">
        <v>138</v>
      </c>
      <c r="AU103" s="18" t="s">
        <v>79</v>
      </c>
    </row>
    <row r="104" spans="2:65" s="12" customFormat="1" ht="11.25">
      <c r="B104" s="146"/>
      <c r="D104" s="147" t="s">
        <v>140</v>
      </c>
      <c r="E104" s="148" t="s">
        <v>19</v>
      </c>
      <c r="F104" s="149" t="s">
        <v>160</v>
      </c>
      <c r="H104" s="148" t="s">
        <v>19</v>
      </c>
      <c r="I104" s="150"/>
      <c r="L104" s="146"/>
      <c r="M104" s="151"/>
      <c r="T104" s="152"/>
      <c r="AT104" s="148" t="s">
        <v>140</v>
      </c>
      <c r="AU104" s="148" t="s">
        <v>79</v>
      </c>
      <c r="AV104" s="12" t="s">
        <v>77</v>
      </c>
      <c r="AW104" s="12" t="s">
        <v>31</v>
      </c>
      <c r="AX104" s="12" t="s">
        <v>69</v>
      </c>
      <c r="AY104" s="148" t="s">
        <v>130</v>
      </c>
    </row>
    <row r="105" spans="2:65" s="13" customFormat="1" ht="11.25">
      <c r="B105" s="153"/>
      <c r="D105" s="147" t="s">
        <v>140</v>
      </c>
      <c r="E105" s="154" t="s">
        <v>19</v>
      </c>
      <c r="F105" s="155" t="s">
        <v>161</v>
      </c>
      <c r="H105" s="156">
        <v>57.87</v>
      </c>
      <c r="I105" s="157"/>
      <c r="L105" s="153"/>
      <c r="M105" s="158"/>
      <c r="T105" s="159"/>
      <c r="AT105" s="154" t="s">
        <v>140</v>
      </c>
      <c r="AU105" s="154" t="s">
        <v>79</v>
      </c>
      <c r="AV105" s="13" t="s">
        <v>79</v>
      </c>
      <c r="AW105" s="13" t="s">
        <v>31</v>
      </c>
      <c r="AX105" s="13" t="s">
        <v>69</v>
      </c>
      <c r="AY105" s="154" t="s">
        <v>130</v>
      </c>
    </row>
    <row r="106" spans="2:65" s="13" customFormat="1" ht="11.25">
      <c r="B106" s="153"/>
      <c r="D106" s="147" t="s">
        <v>140</v>
      </c>
      <c r="E106" s="154" t="s">
        <v>19</v>
      </c>
      <c r="F106" s="155" t="s">
        <v>162</v>
      </c>
      <c r="H106" s="156">
        <v>10.125</v>
      </c>
      <c r="I106" s="157"/>
      <c r="L106" s="153"/>
      <c r="M106" s="158"/>
      <c r="T106" s="159"/>
      <c r="AT106" s="154" t="s">
        <v>140</v>
      </c>
      <c r="AU106" s="154" t="s">
        <v>79</v>
      </c>
      <c r="AV106" s="13" t="s">
        <v>79</v>
      </c>
      <c r="AW106" s="13" t="s">
        <v>31</v>
      </c>
      <c r="AX106" s="13" t="s">
        <v>69</v>
      </c>
      <c r="AY106" s="154" t="s">
        <v>130</v>
      </c>
    </row>
    <row r="107" spans="2:65" s="14" customFormat="1" ht="11.25">
      <c r="B107" s="160"/>
      <c r="D107" s="147" t="s">
        <v>140</v>
      </c>
      <c r="E107" s="161" t="s">
        <v>19</v>
      </c>
      <c r="F107" s="162" t="s">
        <v>163</v>
      </c>
      <c r="H107" s="163">
        <v>67.995000000000005</v>
      </c>
      <c r="I107" s="164"/>
      <c r="L107" s="160"/>
      <c r="M107" s="165"/>
      <c r="T107" s="166"/>
      <c r="AT107" s="161" t="s">
        <v>140</v>
      </c>
      <c r="AU107" s="161" t="s">
        <v>79</v>
      </c>
      <c r="AV107" s="14" t="s">
        <v>136</v>
      </c>
      <c r="AW107" s="14" t="s">
        <v>31</v>
      </c>
      <c r="AX107" s="14" t="s">
        <v>77</v>
      </c>
      <c r="AY107" s="161" t="s">
        <v>130</v>
      </c>
    </row>
    <row r="108" spans="2:65" s="1" customFormat="1" ht="24.2" customHeight="1">
      <c r="B108" s="33"/>
      <c r="C108" s="129" t="s">
        <v>164</v>
      </c>
      <c r="D108" s="129" t="s">
        <v>132</v>
      </c>
      <c r="E108" s="130" t="s">
        <v>165</v>
      </c>
      <c r="F108" s="131" t="s">
        <v>166</v>
      </c>
      <c r="G108" s="132" t="s">
        <v>157</v>
      </c>
      <c r="H108" s="133">
        <v>46.368000000000002</v>
      </c>
      <c r="I108" s="134"/>
      <c r="J108" s="135">
        <f>ROUND(I108*H108,2)</f>
        <v>0</v>
      </c>
      <c r="K108" s="131" t="s">
        <v>135</v>
      </c>
      <c r="L108" s="33"/>
      <c r="M108" s="136" t="s">
        <v>19</v>
      </c>
      <c r="N108" s="137" t="s">
        <v>40</v>
      </c>
      <c r="P108" s="138">
        <f>O108*H108</f>
        <v>0</v>
      </c>
      <c r="Q108" s="138">
        <v>0</v>
      </c>
      <c r="R108" s="138">
        <f>Q108*H108</f>
        <v>0</v>
      </c>
      <c r="S108" s="138">
        <v>0</v>
      </c>
      <c r="T108" s="139">
        <f>S108*H108</f>
        <v>0</v>
      </c>
      <c r="AR108" s="140" t="s">
        <v>136</v>
      </c>
      <c r="AT108" s="140" t="s">
        <v>132</v>
      </c>
      <c r="AU108" s="140" t="s">
        <v>79</v>
      </c>
      <c r="AY108" s="18" t="s">
        <v>130</v>
      </c>
      <c r="BE108" s="141">
        <f>IF(N108="základní",J108,0)</f>
        <v>0</v>
      </c>
      <c r="BF108" s="141">
        <f>IF(N108="snížená",J108,0)</f>
        <v>0</v>
      </c>
      <c r="BG108" s="141">
        <f>IF(N108="zákl. přenesená",J108,0)</f>
        <v>0</v>
      </c>
      <c r="BH108" s="141">
        <f>IF(N108="sníž. přenesená",J108,0)</f>
        <v>0</v>
      </c>
      <c r="BI108" s="141">
        <f>IF(N108="nulová",J108,0)</f>
        <v>0</v>
      </c>
      <c r="BJ108" s="18" t="s">
        <v>77</v>
      </c>
      <c r="BK108" s="141">
        <f>ROUND(I108*H108,2)</f>
        <v>0</v>
      </c>
      <c r="BL108" s="18" t="s">
        <v>136</v>
      </c>
      <c r="BM108" s="140" t="s">
        <v>167</v>
      </c>
    </row>
    <row r="109" spans="2:65" s="1" customFormat="1" ht="11.25">
      <c r="B109" s="33"/>
      <c r="D109" s="142" t="s">
        <v>138</v>
      </c>
      <c r="F109" s="143" t="s">
        <v>168</v>
      </c>
      <c r="I109" s="144"/>
      <c r="L109" s="33"/>
      <c r="M109" s="145"/>
      <c r="T109" s="54"/>
      <c r="AT109" s="18" t="s">
        <v>138</v>
      </c>
      <c r="AU109" s="18" t="s">
        <v>79</v>
      </c>
    </row>
    <row r="110" spans="2:65" s="12" customFormat="1" ht="11.25">
      <c r="B110" s="146"/>
      <c r="D110" s="147" t="s">
        <v>140</v>
      </c>
      <c r="E110" s="148" t="s">
        <v>19</v>
      </c>
      <c r="F110" s="149" t="s">
        <v>169</v>
      </c>
      <c r="H110" s="148" t="s">
        <v>19</v>
      </c>
      <c r="I110" s="150"/>
      <c r="L110" s="146"/>
      <c r="M110" s="151"/>
      <c r="T110" s="152"/>
      <c r="AT110" s="148" t="s">
        <v>140</v>
      </c>
      <c r="AU110" s="148" t="s">
        <v>79</v>
      </c>
      <c r="AV110" s="12" t="s">
        <v>77</v>
      </c>
      <c r="AW110" s="12" t="s">
        <v>31</v>
      </c>
      <c r="AX110" s="12" t="s">
        <v>69</v>
      </c>
      <c r="AY110" s="148" t="s">
        <v>130</v>
      </c>
    </row>
    <row r="111" spans="2:65" s="13" customFormat="1" ht="11.25">
      <c r="B111" s="153"/>
      <c r="D111" s="147" t="s">
        <v>140</v>
      </c>
      <c r="E111" s="154" t="s">
        <v>19</v>
      </c>
      <c r="F111" s="155" t="s">
        <v>170</v>
      </c>
      <c r="H111" s="156">
        <v>46.368000000000002</v>
      </c>
      <c r="I111" s="157"/>
      <c r="L111" s="153"/>
      <c r="M111" s="158"/>
      <c r="T111" s="159"/>
      <c r="AT111" s="154" t="s">
        <v>140</v>
      </c>
      <c r="AU111" s="154" t="s">
        <v>79</v>
      </c>
      <c r="AV111" s="13" t="s">
        <v>79</v>
      </c>
      <c r="AW111" s="13" t="s">
        <v>31</v>
      </c>
      <c r="AX111" s="13" t="s">
        <v>77</v>
      </c>
      <c r="AY111" s="154" t="s">
        <v>130</v>
      </c>
    </row>
    <row r="112" spans="2:65" s="1" customFormat="1" ht="37.9" customHeight="1">
      <c r="B112" s="33"/>
      <c r="C112" s="129" t="s">
        <v>171</v>
      </c>
      <c r="D112" s="129" t="s">
        <v>132</v>
      </c>
      <c r="E112" s="130" t="s">
        <v>172</v>
      </c>
      <c r="F112" s="131" t="s">
        <v>173</v>
      </c>
      <c r="G112" s="132" t="s">
        <v>157</v>
      </c>
      <c r="H112" s="133">
        <v>152.852</v>
      </c>
      <c r="I112" s="134"/>
      <c r="J112" s="135">
        <f>ROUND(I112*H112,2)</f>
        <v>0</v>
      </c>
      <c r="K112" s="131" t="s">
        <v>135</v>
      </c>
      <c r="L112" s="33"/>
      <c r="M112" s="136" t="s">
        <v>19</v>
      </c>
      <c r="N112" s="137" t="s">
        <v>40</v>
      </c>
      <c r="P112" s="138">
        <f>O112*H112</f>
        <v>0</v>
      </c>
      <c r="Q112" s="138">
        <v>0</v>
      </c>
      <c r="R112" s="138">
        <f>Q112*H112</f>
        <v>0</v>
      </c>
      <c r="S112" s="138">
        <v>0</v>
      </c>
      <c r="T112" s="139">
        <f>S112*H112</f>
        <v>0</v>
      </c>
      <c r="AR112" s="140" t="s">
        <v>136</v>
      </c>
      <c r="AT112" s="140" t="s">
        <v>132</v>
      </c>
      <c r="AU112" s="140" t="s">
        <v>79</v>
      </c>
      <c r="AY112" s="18" t="s">
        <v>130</v>
      </c>
      <c r="BE112" s="141">
        <f>IF(N112="základní",J112,0)</f>
        <v>0</v>
      </c>
      <c r="BF112" s="141">
        <f>IF(N112="snížená",J112,0)</f>
        <v>0</v>
      </c>
      <c r="BG112" s="141">
        <f>IF(N112="zákl. přenesená",J112,0)</f>
        <v>0</v>
      </c>
      <c r="BH112" s="141">
        <f>IF(N112="sníž. přenesená",J112,0)</f>
        <v>0</v>
      </c>
      <c r="BI112" s="141">
        <f>IF(N112="nulová",J112,0)</f>
        <v>0</v>
      </c>
      <c r="BJ112" s="18" t="s">
        <v>77</v>
      </c>
      <c r="BK112" s="141">
        <f>ROUND(I112*H112,2)</f>
        <v>0</v>
      </c>
      <c r="BL112" s="18" t="s">
        <v>136</v>
      </c>
      <c r="BM112" s="140" t="s">
        <v>174</v>
      </c>
    </row>
    <row r="113" spans="2:65" s="1" customFormat="1" ht="11.25">
      <c r="B113" s="33"/>
      <c r="D113" s="142" t="s">
        <v>138</v>
      </c>
      <c r="F113" s="143" t="s">
        <v>175</v>
      </c>
      <c r="I113" s="144"/>
      <c r="L113" s="33"/>
      <c r="M113" s="145"/>
      <c r="T113" s="54"/>
      <c r="AT113" s="18" t="s">
        <v>138</v>
      </c>
      <c r="AU113" s="18" t="s">
        <v>79</v>
      </c>
    </row>
    <row r="114" spans="2:65" s="13" customFormat="1" ht="11.25">
      <c r="B114" s="153"/>
      <c r="D114" s="147" t="s">
        <v>140</v>
      </c>
      <c r="E114" s="154" t="s">
        <v>19</v>
      </c>
      <c r="F114" s="155" t="s">
        <v>176</v>
      </c>
      <c r="H114" s="156">
        <v>38.488999999999997</v>
      </c>
      <c r="I114" s="157"/>
      <c r="L114" s="153"/>
      <c r="M114" s="158"/>
      <c r="T114" s="159"/>
      <c r="AT114" s="154" t="s">
        <v>140</v>
      </c>
      <c r="AU114" s="154" t="s">
        <v>79</v>
      </c>
      <c r="AV114" s="13" t="s">
        <v>79</v>
      </c>
      <c r="AW114" s="13" t="s">
        <v>31</v>
      </c>
      <c r="AX114" s="13" t="s">
        <v>69</v>
      </c>
      <c r="AY114" s="154" t="s">
        <v>130</v>
      </c>
    </row>
    <row r="115" spans="2:65" s="13" customFormat="1" ht="11.25">
      <c r="B115" s="153"/>
      <c r="D115" s="147" t="s">
        <v>140</v>
      </c>
      <c r="E115" s="154" t="s">
        <v>19</v>
      </c>
      <c r="F115" s="155" t="s">
        <v>177</v>
      </c>
      <c r="H115" s="156">
        <v>114.363</v>
      </c>
      <c r="I115" s="157"/>
      <c r="L115" s="153"/>
      <c r="M115" s="158"/>
      <c r="T115" s="159"/>
      <c r="AT115" s="154" t="s">
        <v>140</v>
      </c>
      <c r="AU115" s="154" t="s">
        <v>79</v>
      </c>
      <c r="AV115" s="13" t="s">
        <v>79</v>
      </c>
      <c r="AW115" s="13" t="s">
        <v>31</v>
      </c>
      <c r="AX115" s="13" t="s">
        <v>69</v>
      </c>
      <c r="AY115" s="154" t="s">
        <v>130</v>
      </c>
    </row>
    <row r="116" spans="2:65" s="14" customFormat="1" ht="11.25">
      <c r="B116" s="160"/>
      <c r="D116" s="147" t="s">
        <v>140</v>
      </c>
      <c r="E116" s="161" t="s">
        <v>19</v>
      </c>
      <c r="F116" s="162" t="s">
        <v>163</v>
      </c>
      <c r="H116" s="163">
        <v>152.852</v>
      </c>
      <c r="I116" s="164"/>
      <c r="L116" s="160"/>
      <c r="M116" s="165"/>
      <c r="T116" s="166"/>
      <c r="AT116" s="161" t="s">
        <v>140</v>
      </c>
      <c r="AU116" s="161" t="s">
        <v>79</v>
      </c>
      <c r="AV116" s="14" t="s">
        <v>136</v>
      </c>
      <c r="AW116" s="14" t="s">
        <v>31</v>
      </c>
      <c r="AX116" s="14" t="s">
        <v>77</v>
      </c>
      <c r="AY116" s="161" t="s">
        <v>130</v>
      </c>
    </row>
    <row r="117" spans="2:65" s="1" customFormat="1" ht="24.2" customHeight="1">
      <c r="B117" s="33"/>
      <c r="C117" s="129" t="s">
        <v>178</v>
      </c>
      <c r="D117" s="129" t="s">
        <v>132</v>
      </c>
      <c r="E117" s="130" t="s">
        <v>179</v>
      </c>
      <c r="F117" s="131" t="s">
        <v>180</v>
      </c>
      <c r="G117" s="132" t="s">
        <v>181</v>
      </c>
      <c r="H117" s="133">
        <v>275.13400000000001</v>
      </c>
      <c r="I117" s="134"/>
      <c r="J117" s="135">
        <f>ROUND(I117*H117,2)</f>
        <v>0</v>
      </c>
      <c r="K117" s="131" t="s">
        <v>135</v>
      </c>
      <c r="L117" s="33"/>
      <c r="M117" s="136" t="s">
        <v>19</v>
      </c>
      <c r="N117" s="137" t="s">
        <v>40</v>
      </c>
      <c r="P117" s="138">
        <f>O117*H117</f>
        <v>0</v>
      </c>
      <c r="Q117" s="138">
        <v>0</v>
      </c>
      <c r="R117" s="138">
        <f>Q117*H117</f>
        <v>0</v>
      </c>
      <c r="S117" s="138">
        <v>0</v>
      </c>
      <c r="T117" s="139">
        <f>S117*H117</f>
        <v>0</v>
      </c>
      <c r="AR117" s="140" t="s">
        <v>136</v>
      </c>
      <c r="AT117" s="140" t="s">
        <v>132</v>
      </c>
      <c r="AU117" s="140" t="s">
        <v>79</v>
      </c>
      <c r="AY117" s="18" t="s">
        <v>130</v>
      </c>
      <c r="BE117" s="141">
        <f>IF(N117="základní",J117,0)</f>
        <v>0</v>
      </c>
      <c r="BF117" s="141">
        <f>IF(N117="snížená",J117,0)</f>
        <v>0</v>
      </c>
      <c r="BG117" s="141">
        <f>IF(N117="zákl. přenesená",J117,0)</f>
        <v>0</v>
      </c>
      <c r="BH117" s="141">
        <f>IF(N117="sníž. přenesená",J117,0)</f>
        <v>0</v>
      </c>
      <c r="BI117" s="141">
        <f>IF(N117="nulová",J117,0)</f>
        <v>0</v>
      </c>
      <c r="BJ117" s="18" t="s">
        <v>77</v>
      </c>
      <c r="BK117" s="141">
        <f>ROUND(I117*H117,2)</f>
        <v>0</v>
      </c>
      <c r="BL117" s="18" t="s">
        <v>136</v>
      </c>
      <c r="BM117" s="140" t="s">
        <v>182</v>
      </c>
    </row>
    <row r="118" spans="2:65" s="1" customFormat="1" ht="11.25">
      <c r="B118" s="33"/>
      <c r="D118" s="142" t="s">
        <v>138</v>
      </c>
      <c r="F118" s="143" t="s">
        <v>183</v>
      </c>
      <c r="I118" s="144"/>
      <c r="L118" s="33"/>
      <c r="M118" s="145"/>
      <c r="T118" s="54"/>
      <c r="AT118" s="18" t="s">
        <v>138</v>
      </c>
      <c r="AU118" s="18" t="s">
        <v>79</v>
      </c>
    </row>
    <row r="119" spans="2:65" s="13" customFormat="1" ht="11.25">
      <c r="B119" s="153"/>
      <c r="D119" s="147" t="s">
        <v>140</v>
      </c>
      <c r="F119" s="155" t="s">
        <v>184</v>
      </c>
      <c r="H119" s="156">
        <v>275.13400000000001</v>
      </c>
      <c r="I119" s="157"/>
      <c r="L119" s="153"/>
      <c r="M119" s="158"/>
      <c r="T119" s="159"/>
      <c r="AT119" s="154" t="s">
        <v>140</v>
      </c>
      <c r="AU119" s="154" t="s">
        <v>79</v>
      </c>
      <c r="AV119" s="13" t="s">
        <v>79</v>
      </c>
      <c r="AW119" s="13" t="s">
        <v>4</v>
      </c>
      <c r="AX119" s="13" t="s">
        <v>77</v>
      </c>
      <c r="AY119" s="154" t="s">
        <v>130</v>
      </c>
    </row>
    <row r="120" spans="2:65" s="1" customFormat="1" ht="33" customHeight="1">
      <c r="B120" s="33"/>
      <c r="C120" s="129" t="s">
        <v>185</v>
      </c>
      <c r="D120" s="129" t="s">
        <v>132</v>
      </c>
      <c r="E120" s="130" t="s">
        <v>186</v>
      </c>
      <c r="F120" s="131" t="s">
        <v>187</v>
      </c>
      <c r="G120" s="132" t="s">
        <v>90</v>
      </c>
      <c r="H120" s="133">
        <v>233.3</v>
      </c>
      <c r="I120" s="134"/>
      <c r="J120" s="135">
        <f>ROUND(I120*H120,2)</f>
        <v>0</v>
      </c>
      <c r="K120" s="131" t="s">
        <v>135</v>
      </c>
      <c r="L120" s="33"/>
      <c r="M120" s="136" t="s">
        <v>19</v>
      </c>
      <c r="N120" s="137" t="s">
        <v>40</v>
      </c>
      <c r="P120" s="138">
        <f>O120*H120</f>
        <v>0</v>
      </c>
      <c r="Q120" s="138">
        <v>0</v>
      </c>
      <c r="R120" s="138">
        <f>Q120*H120</f>
        <v>0</v>
      </c>
      <c r="S120" s="138">
        <v>0</v>
      </c>
      <c r="T120" s="139">
        <f>S120*H120</f>
        <v>0</v>
      </c>
      <c r="AR120" s="140" t="s">
        <v>136</v>
      </c>
      <c r="AT120" s="140" t="s">
        <v>132</v>
      </c>
      <c r="AU120" s="140" t="s">
        <v>79</v>
      </c>
      <c r="AY120" s="18" t="s">
        <v>130</v>
      </c>
      <c r="BE120" s="141">
        <f>IF(N120="základní",J120,0)</f>
        <v>0</v>
      </c>
      <c r="BF120" s="141">
        <f>IF(N120="snížená",J120,0)</f>
        <v>0</v>
      </c>
      <c r="BG120" s="141">
        <f>IF(N120="zákl. přenesená",J120,0)</f>
        <v>0</v>
      </c>
      <c r="BH120" s="141">
        <f>IF(N120="sníž. přenesená",J120,0)</f>
        <v>0</v>
      </c>
      <c r="BI120" s="141">
        <f>IF(N120="nulová",J120,0)</f>
        <v>0</v>
      </c>
      <c r="BJ120" s="18" t="s">
        <v>77</v>
      </c>
      <c r="BK120" s="141">
        <f>ROUND(I120*H120,2)</f>
        <v>0</v>
      </c>
      <c r="BL120" s="18" t="s">
        <v>136</v>
      </c>
      <c r="BM120" s="140" t="s">
        <v>188</v>
      </c>
    </row>
    <row r="121" spans="2:65" s="1" customFormat="1" ht="11.25">
      <c r="B121" s="33"/>
      <c r="D121" s="142" t="s">
        <v>138</v>
      </c>
      <c r="F121" s="143" t="s">
        <v>189</v>
      </c>
      <c r="I121" s="144"/>
      <c r="L121" s="33"/>
      <c r="M121" s="145"/>
      <c r="T121" s="54"/>
      <c r="AT121" s="18" t="s">
        <v>138</v>
      </c>
      <c r="AU121" s="18" t="s">
        <v>79</v>
      </c>
    </row>
    <row r="122" spans="2:65" s="13" customFormat="1" ht="11.25">
      <c r="B122" s="153"/>
      <c r="D122" s="147" t="s">
        <v>140</v>
      </c>
      <c r="E122" s="154" t="s">
        <v>19</v>
      </c>
      <c r="F122" s="155" t="s">
        <v>190</v>
      </c>
      <c r="H122" s="156">
        <v>233.3</v>
      </c>
      <c r="I122" s="157"/>
      <c r="L122" s="153"/>
      <c r="M122" s="158"/>
      <c r="T122" s="159"/>
      <c r="AT122" s="154" t="s">
        <v>140</v>
      </c>
      <c r="AU122" s="154" t="s">
        <v>79</v>
      </c>
      <c r="AV122" s="13" t="s">
        <v>79</v>
      </c>
      <c r="AW122" s="13" t="s">
        <v>31</v>
      </c>
      <c r="AX122" s="13" t="s">
        <v>77</v>
      </c>
      <c r="AY122" s="154" t="s">
        <v>130</v>
      </c>
    </row>
    <row r="123" spans="2:65" s="1" customFormat="1" ht="24.2" customHeight="1">
      <c r="B123" s="33"/>
      <c r="C123" s="129" t="s">
        <v>191</v>
      </c>
      <c r="D123" s="129" t="s">
        <v>132</v>
      </c>
      <c r="E123" s="130" t="s">
        <v>192</v>
      </c>
      <c r="F123" s="131" t="s">
        <v>193</v>
      </c>
      <c r="G123" s="132" t="s">
        <v>90</v>
      </c>
      <c r="H123" s="133">
        <v>233.3</v>
      </c>
      <c r="I123" s="134"/>
      <c r="J123" s="135">
        <f>ROUND(I123*H123,2)</f>
        <v>0</v>
      </c>
      <c r="K123" s="131" t="s">
        <v>135</v>
      </c>
      <c r="L123" s="33"/>
      <c r="M123" s="136" t="s">
        <v>19</v>
      </c>
      <c r="N123" s="137" t="s">
        <v>40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136</v>
      </c>
      <c r="AT123" s="140" t="s">
        <v>132</v>
      </c>
      <c r="AU123" s="140" t="s">
        <v>79</v>
      </c>
      <c r="AY123" s="18" t="s">
        <v>130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8" t="s">
        <v>77</v>
      </c>
      <c r="BK123" s="141">
        <f>ROUND(I123*H123,2)</f>
        <v>0</v>
      </c>
      <c r="BL123" s="18" t="s">
        <v>136</v>
      </c>
      <c r="BM123" s="140" t="s">
        <v>194</v>
      </c>
    </row>
    <row r="124" spans="2:65" s="1" customFormat="1" ht="11.25">
      <c r="B124" s="33"/>
      <c r="D124" s="142" t="s">
        <v>138</v>
      </c>
      <c r="F124" s="143" t="s">
        <v>195</v>
      </c>
      <c r="I124" s="144"/>
      <c r="L124" s="33"/>
      <c r="M124" s="145"/>
      <c r="T124" s="54"/>
      <c r="AT124" s="18" t="s">
        <v>138</v>
      </c>
      <c r="AU124" s="18" t="s">
        <v>79</v>
      </c>
    </row>
    <row r="125" spans="2:65" s="1" customFormat="1" ht="19.5">
      <c r="B125" s="33"/>
      <c r="D125" s="147" t="s">
        <v>196</v>
      </c>
      <c r="F125" s="167" t="s">
        <v>197</v>
      </c>
      <c r="I125" s="144"/>
      <c r="L125" s="33"/>
      <c r="M125" s="145"/>
      <c r="T125" s="54"/>
      <c r="AT125" s="18" t="s">
        <v>196</v>
      </c>
      <c r="AU125" s="18" t="s">
        <v>79</v>
      </c>
    </row>
    <row r="126" spans="2:65" s="13" customFormat="1" ht="11.25">
      <c r="B126" s="153"/>
      <c r="D126" s="147" t="s">
        <v>140</v>
      </c>
      <c r="E126" s="154" t="s">
        <v>19</v>
      </c>
      <c r="F126" s="155" t="s">
        <v>190</v>
      </c>
      <c r="H126" s="156">
        <v>233.3</v>
      </c>
      <c r="I126" s="157"/>
      <c r="L126" s="153"/>
      <c r="M126" s="158"/>
      <c r="T126" s="159"/>
      <c r="AT126" s="154" t="s">
        <v>140</v>
      </c>
      <c r="AU126" s="154" t="s">
        <v>79</v>
      </c>
      <c r="AV126" s="13" t="s">
        <v>79</v>
      </c>
      <c r="AW126" s="13" t="s">
        <v>31</v>
      </c>
      <c r="AX126" s="13" t="s">
        <v>77</v>
      </c>
      <c r="AY126" s="154" t="s">
        <v>130</v>
      </c>
    </row>
    <row r="127" spans="2:65" s="1" customFormat="1" ht="16.5" customHeight="1">
      <c r="B127" s="33"/>
      <c r="C127" s="168" t="s">
        <v>198</v>
      </c>
      <c r="D127" s="168" t="s">
        <v>199</v>
      </c>
      <c r="E127" s="169" t="s">
        <v>200</v>
      </c>
      <c r="F127" s="170" t="s">
        <v>201</v>
      </c>
      <c r="G127" s="171" t="s">
        <v>181</v>
      </c>
      <c r="H127" s="172">
        <v>33.015000000000001</v>
      </c>
      <c r="I127" s="173"/>
      <c r="J127" s="174">
        <f>ROUND(I127*H127,2)</f>
        <v>0</v>
      </c>
      <c r="K127" s="170" t="s">
        <v>135</v>
      </c>
      <c r="L127" s="175"/>
      <c r="M127" s="176" t="s">
        <v>19</v>
      </c>
      <c r="N127" s="177" t="s">
        <v>40</v>
      </c>
      <c r="P127" s="138">
        <f>O127*H127</f>
        <v>0</v>
      </c>
      <c r="Q127" s="138">
        <v>1</v>
      </c>
      <c r="R127" s="138">
        <f>Q127*H127</f>
        <v>33.015000000000001</v>
      </c>
      <c r="S127" s="138">
        <v>0</v>
      </c>
      <c r="T127" s="139">
        <f>S127*H127</f>
        <v>0</v>
      </c>
      <c r="AR127" s="140" t="s">
        <v>185</v>
      </c>
      <c r="AT127" s="140" t="s">
        <v>199</v>
      </c>
      <c r="AU127" s="140" t="s">
        <v>79</v>
      </c>
      <c r="AY127" s="18" t="s">
        <v>130</v>
      </c>
      <c r="BE127" s="141">
        <f>IF(N127="základní",J127,0)</f>
        <v>0</v>
      </c>
      <c r="BF127" s="141">
        <f>IF(N127="snížená",J127,0)</f>
        <v>0</v>
      </c>
      <c r="BG127" s="141">
        <f>IF(N127="zákl. přenesená",J127,0)</f>
        <v>0</v>
      </c>
      <c r="BH127" s="141">
        <f>IF(N127="sníž. přenesená",J127,0)</f>
        <v>0</v>
      </c>
      <c r="BI127" s="141">
        <f>IF(N127="nulová",J127,0)</f>
        <v>0</v>
      </c>
      <c r="BJ127" s="18" t="s">
        <v>77</v>
      </c>
      <c r="BK127" s="141">
        <f>ROUND(I127*H127,2)</f>
        <v>0</v>
      </c>
      <c r="BL127" s="18" t="s">
        <v>136</v>
      </c>
      <c r="BM127" s="140" t="s">
        <v>202</v>
      </c>
    </row>
    <row r="128" spans="2:65" s="12" customFormat="1" ht="11.25">
      <c r="B128" s="146"/>
      <c r="D128" s="147" t="s">
        <v>140</v>
      </c>
      <c r="E128" s="148" t="s">
        <v>19</v>
      </c>
      <c r="F128" s="149" t="s">
        <v>203</v>
      </c>
      <c r="H128" s="148" t="s">
        <v>19</v>
      </c>
      <c r="I128" s="150"/>
      <c r="L128" s="146"/>
      <c r="M128" s="151"/>
      <c r="T128" s="152"/>
      <c r="AT128" s="148" t="s">
        <v>140</v>
      </c>
      <c r="AU128" s="148" t="s">
        <v>79</v>
      </c>
      <c r="AV128" s="12" t="s">
        <v>77</v>
      </c>
      <c r="AW128" s="12" t="s">
        <v>31</v>
      </c>
      <c r="AX128" s="12" t="s">
        <v>69</v>
      </c>
      <c r="AY128" s="148" t="s">
        <v>130</v>
      </c>
    </row>
    <row r="129" spans="2:65" s="13" customFormat="1" ht="11.25">
      <c r="B129" s="153"/>
      <c r="D129" s="147" t="s">
        <v>140</v>
      </c>
      <c r="E129" s="154" t="s">
        <v>19</v>
      </c>
      <c r="F129" s="155" t="s">
        <v>204</v>
      </c>
      <c r="H129" s="156">
        <v>17.498000000000001</v>
      </c>
      <c r="I129" s="157"/>
      <c r="L129" s="153"/>
      <c r="M129" s="158"/>
      <c r="T129" s="159"/>
      <c r="AT129" s="154" t="s">
        <v>140</v>
      </c>
      <c r="AU129" s="154" t="s">
        <v>79</v>
      </c>
      <c r="AV129" s="13" t="s">
        <v>79</v>
      </c>
      <c r="AW129" s="13" t="s">
        <v>31</v>
      </c>
      <c r="AX129" s="13" t="s">
        <v>69</v>
      </c>
      <c r="AY129" s="154" t="s">
        <v>130</v>
      </c>
    </row>
    <row r="130" spans="2:65" s="13" customFormat="1" ht="11.25">
      <c r="B130" s="153"/>
      <c r="D130" s="147" t="s">
        <v>140</v>
      </c>
      <c r="E130" s="154" t="s">
        <v>19</v>
      </c>
      <c r="F130" s="155" t="s">
        <v>205</v>
      </c>
      <c r="H130" s="156">
        <v>2.5110000000000001</v>
      </c>
      <c r="I130" s="157"/>
      <c r="L130" s="153"/>
      <c r="M130" s="158"/>
      <c r="T130" s="159"/>
      <c r="AT130" s="154" t="s">
        <v>140</v>
      </c>
      <c r="AU130" s="154" t="s">
        <v>79</v>
      </c>
      <c r="AV130" s="13" t="s">
        <v>79</v>
      </c>
      <c r="AW130" s="13" t="s">
        <v>31</v>
      </c>
      <c r="AX130" s="13" t="s">
        <v>69</v>
      </c>
      <c r="AY130" s="154" t="s">
        <v>130</v>
      </c>
    </row>
    <row r="131" spans="2:65" s="14" customFormat="1" ht="11.25">
      <c r="B131" s="160"/>
      <c r="D131" s="147" t="s">
        <v>140</v>
      </c>
      <c r="E131" s="161" t="s">
        <v>19</v>
      </c>
      <c r="F131" s="162" t="s">
        <v>163</v>
      </c>
      <c r="H131" s="163">
        <v>20.009</v>
      </c>
      <c r="I131" s="164"/>
      <c r="L131" s="160"/>
      <c r="M131" s="165"/>
      <c r="T131" s="166"/>
      <c r="AT131" s="161" t="s">
        <v>140</v>
      </c>
      <c r="AU131" s="161" t="s">
        <v>79</v>
      </c>
      <c r="AV131" s="14" t="s">
        <v>136</v>
      </c>
      <c r="AW131" s="14" t="s">
        <v>31</v>
      </c>
      <c r="AX131" s="14" t="s">
        <v>77</v>
      </c>
      <c r="AY131" s="161" t="s">
        <v>130</v>
      </c>
    </row>
    <row r="132" spans="2:65" s="13" customFormat="1" ht="11.25">
      <c r="B132" s="153"/>
      <c r="D132" s="147" t="s">
        <v>140</v>
      </c>
      <c r="F132" s="155" t="s">
        <v>206</v>
      </c>
      <c r="H132" s="156">
        <v>33.015000000000001</v>
      </c>
      <c r="I132" s="157"/>
      <c r="L132" s="153"/>
      <c r="M132" s="158"/>
      <c r="T132" s="159"/>
      <c r="AT132" s="154" t="s">
        <v>140</v>
      </c>
      <c r="AU132" s="154" t="s">
        <v>79</v>
      </c>
      <c r="AV132" s="13" t="s">
        <v>79</v>
      </c>
      <c r="AW132" s="13" t="s">
        <v>4</v>
      </c>
      <c r="AX132" s="13" t="s">
        <v>77</v>
      </c>
      <c r="AY132" s="154" t="s">
        <v>130</v>
      </c>
    </row>
    <row r="133" spans="2:65" s="1" customFormat="1" ht="24.2" customHeight="1">
      <c r="B133" s="33"/>
      <c r="C133" s="129" t="s">
        <v>207</v>
      </c>
      <c r="D133" s="129" t="s">
        <v>132</v>
      </c>
      <c r="E133" s="130" t="s">
        <v>208</v>
      </c>
      <c r="F133" s="131" t="s">
        <v>209</v>
      </c>
      <c r="G133" s="132" t="s">
        <v>90</v>
      </c>
      <c r="H133" s="133">
        <v>317</v>
      </c>
      <c r="I133" s="134"/>
      <c r="J133" s="135">
        <f>ROUND(I133*H133,2)</f>
        <v>0</v>
      </c>
      <c r="K133" s="131" t="s">
        <v>135</v>
      </c>
      <c r="L133" s="33"/>
      <c r="M133" s="136" t="s">
        <v>19</v>
      </c>
      <c r="N133" s="137" t="s">
        <v>40</v>
      </c>
      <c r="P133" s="138">
        <f>O133*H133</f>
        <v>0</v>
      </c>
      <c r="Q133" s="138">
        <v>0</v>
      </c>
      <c r="R133" s="138">
        <f>Q133*H133</f>
        <v>0</v>
      </c>
      <c r="S133" s="138">
        <v>0</v>
      </c>
      <c r="T133" s="139">
        <f>S133*H133</f>
        <v>0</v>
      </c>
      <c r="AR133" s="140" t="s">
        <v>136</v>
      </c>
      <c r="AT133" s="140" t="s">
        <v>132</v>
      </c>
      <c r="AU133" s="140" t="s">
        <v>79</v>
      </c>
      <c r="AY133" s="18" t="s">
        <v>130</v>
      </c>
      <c r="BE133" s="141">
        <f>IF(N133="základní",J133,0)</f>
        <v>0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8" t="s">
        <v>77</v>
      </c>
      <c r="BK133" s="141">
        <f>ROUND(I133*H133,2)</f>
        <v>0</v>
      </c>
      <c r="BL133" s="18" t="s">
        <v>136</v>
      </c>
      <c r="BM133" s="140" t="s">
        <v>210</v>
      </c>
    </row>
    <row r="134" spans="2:65" s="1" customFormat="1" ht="11.25">
      <c r="B134" s="33"/>
      <c r="D134" s="142" t="s">
        <v>138</v>
      </c>
      <c r="F134" s="143" t="s">
        <v>211</v>
      </c>
      <c r="I134" s="144"/>
      <c r="L134" s="33"/>
      <c r="M134" s="145"/>
      <c r="T134" s="54"/>
      <c r="AT134" s="18" t="s">
        <v>138</v>
      </c>
      <c r="AU134" s="18" t="s">
        <v>79</v>
      </c>
    </row>
    <row r="135" spans="2:65" s="1" customFormat="1" ht="16.5" customHeight="1">
      <c r="B135" s="33"/>
      <c r="C135" s="168" t="s">
        <v>8</v>
      </c>
      <c r="D135" s="168" t="s">
        <v>199</v>
      </c>
      <c r="E135" s="169" t="s">
        <v>212</v>
      </c>
      <c r="F135" s="170" t="s">
        <v>213</v>
      </c>
      <c r="G135" s="171" t="s">
        <v>214</v>
      </c>
      <c r="H135" s="172">
        <v>4.6660000000000004</v>
      </c>
      <c r="I135" s="173"/>
      <c r="J135" s="174">
        <f>ROUND(I135*H135,2)</f>
        <v>0</v>
      </c>
      <c r="K135" s="170" t="s">
        <v>135</v>
      </c>
      <c r="L135" s="175"/>
      <c r="M135" s="176" t="s">
        <v>19</v>
      </c>
      <c r="N135" s="177" t="s">
        <v>40</v>
      </c>
      <c r="P135" s="138">
        <f>O135*H135</f>
        <v>0</v>
      </c>
      <c r="Q135" s="138">
        <v>1E-3</v>
      </c>
      <c r="R135" s="138">
        <f>Q135*H135</f>
        <v>4.6660000000000009E-3</v>
      </c>
      <c r="S135" s="138">
        <v>0</v>
      </c>
      <c r="T135" s="139">
        <f>S135*H135</f>
        <v>0</v>
      </c>
      <c r="AR135" s="140" t="s">
        <v>185</v>
      </c>
      <c r="AT135" s="140" t="s">
        <v>199</v>
      </c>
      <c r="AU135" s="140" t="s">
        <v>79</v>
      </c>
      <c r="AY135" s="18" t="s">
        <v>130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8" t="s">
        <v>77</v>
      </c>
      <c r="BK135" s="141">
        <f>ROUND(I135*H135,2)</f>
        <v>0</v>
      </c>
      <c r="BL135" s="18" t="s">
        <v>136</v>
      </c>
      <c r="BM135" s="140" t="s">
        <v>215</v>
      </c>
    </row>
    <row r="136" spans="2:65" s="13" customFormat="1" ht="11.25">
      <c r="B136" s="153"/>
      <c r="D136" s="147" t="s">
        <v>140</v>
      </c>
      <c r="E136" s="154" t="s">
        <v>19</v>
      </c>
      <c r="F136" s="155" t="s">
        <v>190</v>
      </c>
      <c r="H136" s="156">
        <v>233.3</v>
      </c>
      <c r="I136" s="157"/>
      <c r="L136" s="153"/>
      <c r="M136" s="158"/>
      <c r="T136" s="159"/>
      <c r="AT136" s="154" t="s">
        <v>140</v>
      </c>
      <c r="AU136" s="154" t="s">
        <v>79</v>
      </c>
      <c r="AV136" s="13" t="s">
        <v>79</v>
      </c>
      <c r="AW136" s="13" t="s">
        <v>31</v>
      </c>
      <c r="AX136" s="13" t="s">
        <v>77</v>
      </c>
      <c r="AY136" s="154" t="s">
        <v>130</v>
      </c>
    </row>
    <row r="137" spans="2:65" s="13" customFormat="1" ht="11.25">
      <c r="B137" s="153"/>
      <c r="D137" s="147" t="s">
        <v>140</v>
      </c>
      <c r="F137" s="155" t="s">
        <v>216</v>
      </c>
      <c r="H137" s="156">
        <v>4.6660000000000004</v>
      </c>
      <c r="I137" s="157"/>
      <c r="L137" s="153"/>
      <c r="M137" s="158"/>
      <c r="T137" s="159"/>
      <c r="AT137" s="154" t="s">
        <v>140</v>
      </c>
      <c r="AU137" s="154" t="s">
        <v>79</v>
      </c>
      <c r="AV137" s="13" t="s">
        <v>79</v>
      </c>
      <c r="AW137" s="13" t="s">
        <v>4</v>
      </c>
      <c r="AX137" s="13" t="s">
        <v>77</v>
      </c>
      <c r="AY137" s="154" t="s">
        <v>130</v>
      </c>
    </row>
    <row r="138" spans="2:65" s="1" customFormat="1" ht="16.5" customHeight="1">
      <c r="B138" s="33"/>
      <c r="C138" s="168" t="s">
        <v>217</v>
      </c>
      <c r="D138" s="168" t="s">
        <v>199</v>
      </c>
      <c r="E138" s="169" t="s">
        <v>218</v>
      </c>
      <c r="F138" s="170" t="s">
        <v>219</v>
      </c>
      <c r="G138" s="171" t="s">
        <v>214</v>
      </c>
      <c r="H138" s="172">
        <v>1.6739999999999999</v>
      </c>
      <c r="I138" s="173"/>
      <c r="J138" s="174">
        <f>ROUND(I138*H138,2)</f>
        <v>0</v>
      </c>
      <c r="K138" s="170" t="s">
        <v>135</v>
      </c>
      <c r="L138" s="175"/>
      <c r="M138" s="176" t="s">
        <v>19</v>
      </c>
      <c r="N138" s="177" t="s">
        <v>40</v>
      </c>
      <c r="P138" s="138">
        <f>O138*H138</f>
        <v>0</v>
      </c>
      <c r="Q138" s="138">
        <v>1E-3</v>
      </c>
      <c r="R138" s="138">
        <f>Q138*H138</f>
        <v>1.6739999999999999E-3</v>
      </c>
      <c r="S138" s="138">
        <v>0</v>
      </c>
      <c r="T138" s="139">
        <f>S138*H138</f>
        <v>0</v>
      </c>
      <c r="AR138" s="140" t="s">
        <v>185</v>
      </c>
      <c r="AT138" s="140" t="s">
        <v>199</v>
      </c>
      <c r="AU138" s="140" t="s">
        <v>79</v>
      </c>
      <c r="AY138" s="18" t="s">
        <v>130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8" t="s">
        <v>77</v>
      </c>
      <c r="BK138" s="141">
        <f>ROUND(I138*H138,2)</f>
        <v>0</v>
      </c>
      <c r="BL138" s="18" t="s">
        <v>136</v>
      </c>
      <c r="BM138" s="140" t="s">
        <v>220</v>
      </c>
    </row>
    <row r="139" spans="2:65" s="13" customFormat="1" ht="11.25">
      <c r="B139" s="153"/>
      <c r="D139" s="147" t="s">
        <v>140</v>
      </c>
      <c r="E139" s="154" t="s">
        <v>19</v>
      </c>
      <c r="F139" s="155" t="s">
        <v>221</v>
      </c>
      <c r="H139" s="156">
        <v>83.7</v>
      </c>
      <c r="I139" s="157"/>
      <c r="L139" s="153"/>
      <c r="M139" s="158"/>
      <c r="T139" s="159"/>
      <c r="AT139" s="154" t="s">
        <v>140</v>
      </c>
      <c r="AU139" s="154" t="s">
        <v>79</v>
      </c>
      <c r="AV139" s="13" t="s">
        <v>79</v>
      </c>
      <c r="AW139" s="13" t="s">
        <v>31</v>
      </c>
      <c r="AX139" s="13" t="s">
        <v>77</v>
      </c>
      <c r="AY139" s="154" t="s">
        <v>130</v>
      </c>
    </row>
    <row r="140" spans="2:65" s="13" customFormat="1" ht="11.25">
      <c r="B140" s="153"/>
      <c r="D140" s="147" t="s">
        <v>140</v>
      </c>
      <c r="F140" s="155" t="s">
        <v>222</v>
      </c>
      <c r="H140" s="156">
        <v>1.6739999999999999</v>
      </c>
      <c r="I140" s="157"/>
      <c r="L140" s="153"/>
      <c r="M140" s="158"/>
      <c r="T140" s="159"/>
      <c r="AT140" s="154" t="s">
        <v>140</v>
      </c>
      <c r="AU140" s="154" t="s">
        <v>79</v>
      </c>
      <c r="AV140" s="13" t="s">
        <v>79</v>
      </c>
      <c r="AW140" s="13" t="s">
        <v>4</v>
      </c>
      <c r="AX140" s="13" t="s">
        <v>77</v>
      </c>
      <c r="AY140" s="154" t="s">
        <v>130</v>
      </c>
    </row>
    <row r="141" spans="2:65" s="1" customFormat="1" ht="16.5" customHeight="1">
      <c r="B141" s="33"/>
      <c r="C141" s="129" t="s">
        <v>223</v>
      </c>
      <c r="D141" s="129" t="s">
        <v>132</v>
      </c>
      <c r="E141" s="130" t="s">
        <v>224</v>
      </c>
      <c r="F141" s="131" t="s">
        <v>225</v>
      </c>
      <c r="G141" s="132" t="s">
        <v>157</v>
      </c>
      <c r="H141" s="133">
        <v>25.11</v>
      </c>
      <c r="I141" s="134"/>
      <c r="J141" s="135">
        <f>ROUND(I141*H141,2)</f>
        <v>0</v>
      </c>
      <c r="K141" s="131" t="s">
        <v>135</v>
      </c>
      <c r="L141" s="33"/>
      <c r="M141" s="136" t="s">
        <v>19</v>
      </c>
      <c r="N141" s="137" t="s">
        <v>40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136</v>
      </c>
      <c r="AT141" s="140" t="s">
        <v>132</v>
      </c>
      <c r="AU141" s="140" t="s">
        <v>79</v>
      </c>
      <c r="AY141" s="18" t="s">
        <v>130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8" t="s">
        <v>77</v>
      </c>
      <c r="BK141" s="141">
        <f>ROUND(I141*H141,2)</f>
        <v>0</v>
      </c>
      <c r="BL141" s="18" t="s">
        <v>136</v>
      </c>
      <c r="BM141" s="140" t="s">
        <v>226</v>
      </c>
    </row>
    <row r="142" spans="2:65" s="1" customFormat="1" ht="11.25">
      <c r="B142" s="33"/>
      <c r="D142" s="142" t="s">
        <v>138</v>
      </c>
      <c r="F142" s="143" t="s">
        <v>227</v>
      </c>
      <c r="I142" s="144"/>
      <c r="L142" s="33"/>
      <c r="M142" s="145"/>
      <c r="T142" s="54"/>
      <c r="AT142" s="18" t="s">
        <v>138</v>
      </c>
      <c r="AU142" s="18" t="s">
        <v>79</v>
      </c>
    </row>
    <row r="143" spans="2:65" s="1" customFormat="1" ht="39">
      <c r="B143" s="33"/>
      <c r="D143" s="147" t="s">
        <v>196</v>
      </c>
      <c r="F143" s="167" t="s">
        <v>228</v>
      </c>
      <c r="I143" s="144"/>
      <c r="L143" s="33"/>
      <c r="M143" s="145"/>
      <c r="T143" s="54"/>
      <c r="AT143" s="18" t="s">
        <v>196</v>
      </c>
      <c r="AU143" s="18" t="s">
        <v>79</v>
      </c>
    </row>
    <row r="144" spans="2:65" s="13" customFormat="1" ht="11.25">
      <c r="B144" s="153"/>
      <c r="D144" s="147" t="s">
        <v>140</v>
      </c>
      <c r="E144" s="154" t="s">
        <v>19</v>
      </c>
      <c r="F144" s="155" t="s">
        <v>229</v>
      </c>
      <c r="H144" s="156">
        <v>25.11</v>
      </c>
      <c r="I144" s="157"/>
      <c r="L144" s="153"/>
      <c r="M144" s="158"/>
      <c r="T144" s="159"/>
      <c r="AT144" s="154" t="s">
        <v>140</v>
      </c>
      <c r="AU144" s="154" t="s">
        <v>79</v>
      </c>
      <c r="AV144" s="13" t="s">
        <v>79</v>
      </c>
      <c r="AW144" s="13" t="s">
        <v>31</v>
      </c>
      <c r="AX144" s="13" t="s">
        <v>77</v>
      </c>
      <c r="AY144" s="154" t="s">
        <v>130</v>
      </c>
    </row>
    <row r="145" spans="2:65" s="1" customFormat="1" ht="16.5" customHeight="1">
      <c r="B145" s="33"/>
      <c r="C145" s="168" t="s">
        <v>230</v>
      </c>
      <c r="D145" s="168" t="s">
        <v>199</v>
      </c>
      <c r="E145" s="169" t="s">
        <v>231</v>
      </c>
      <c r="F145" s="170" t="s">
        <v>232</v>
      </c>
      <c r="G145" s="171" t="s">
        <v>181</v>
      </c>
      <c r="H145" s="172">
        <v>36.158000000000001</v>
      </c>
      <c r="I145" s="173"/>
      <c r="J145" s="174">
        <f>ROUND(I145*H145,2)</f>
        <v>0</v>
      </c>
      <c r="K145" s="170" t="s">
        <v>135</v>
      </c>
      <c r="L145" s="175"/>
      <c r="M145" s="176" t="s">
        <v>19</v>
      </c>
      <c r="N145" s="177" t="s">
        <v>40</v>
      </c>
      <c r="P145" s="138">
        <f>O145*H145</f>
        <v>0</v>
      </c>
      <c r="Q145" s="138">
        <v>1</v>
      </c>
      <c r="R145" s="138">
        <f>Q145*H145</f>
        <v>36.158000000000001</v>
      </c>
      <c r="S145" s="138">
        <v>0</v>
      </c>
      <c r="T145" s="139">
        <f>S145*H145</f>
        <v>0</v>
      </c>
      <c r="AR145" s="140" t="s">
        <v>185</v>
      </c>
      <c r="AT145" s="140" t="s">
        <v>199</v>
      </c>
      <c r="AU145" s="140" t="s">
        <v>79</v>
      </c>
      <c r="AY145" s="18" t="s">
        <v>130</v>
      </c>
      <c r="BE145" s="141">
        <f>IF(N145="základní",J145,0)</f>
        <v>0</v>
      </c>
      <c r="BF145" s="141">
        <f>IF(N145="snížená",J145,0)</f>
        <v>0</v>
      </c>
      <c r="BG145" s="141">
        <f>IF(N145="zákl. přenesená",J145,0)</f>
        <v>0</v>
      </c>
      <c r="BH145" s="141">
        <f>IF(N145="sníž. přenesená",J145,0)</f>
        <v>0</v>
      </c>
      <c r="BI145" s="141">
        <f>IF(N145="nulová",J145,0)</f>
        <v>0</v>
      </c>
      <c r="BJ145" s="18" t="s">
        <v>77</v>
      </c>
      <c r="BK145" s="141">
        <f>ROUND(I145*H145,2)</f>
        <v>0</v>
      </c>
      <c r="BL145" s="18" t="s">
        <v>136</v>
      </c>
      <c r="BM145" s="140" t="s">
        <v>233</v>
      </c>
    </row>
    <row r="146" spans="2:65" s="13" customFormat="1" ht="11.25">
      <c r="B146" s="153"/>
      <c r="D146" s="147" t="s">
        <v>140</v>
      </c>
      <c r="E146" s="154" t="s">
        <v>19</v>
      </c>
      <c r="F146" s="155" t="s">
        <v>234</v>
      </c>
      <c r="H146" s="156">
        <v>20.088000000000001</v>
      </c>
      <c r="I146" s="157"/>
      <c r="L146" s="153"/>
      <c r="M146" s="158"/>
      <c r="T146" s="159"/>
      <c r="AT146" s="154" t="s">
        <v>140</v>
      </c>
      <c r="AU146" s="154" t="s">
        <v>79</v>
      </c>
      <c r="AV146" s="13" t="s">
        <v>79</v>
      </c>
      <c r="AW146" s="13" t="s">
        <v>31</v>
      </c>
      <c r="AX146" s="13" t="s">
        <v>77</v>
      </c>
      <c r="AY146" s="154" t="s">
        <v>130</v>
      </c>
    </row>
    <row r="147" spans="2:65" s="13" customFormat="1" ht="11.25">
      <c r="B147" s="153"/>
      <c r="D147" s="147" t="s">
        <v>140</v>
      </c>
      <c r="F147" s="155" t="s">
        <v>235</v>
      </c>
      <c r="H147" s="156">
        <v>36.158000000000001</v>
      </c>
      <c r="I147" s="157"/>
      <c r="L147" s="153"/>
      <c r="M147" s="158"/>
      <c r="T147" s="159"/>
      <c r="AT147" s="154" t="s">
        <v>140</v>
      </c>
      <c r="AU147" s="154" t="s">
        <v>79</v>
      </c>
      <c r="AV147" s="13" t="s">
        <v>79</v>
      </c>
      <c r="AW147" s="13" t="s">
        <v>4</v>
      </c>
      <c r="AX147" s="13" t="s">
        <v>77</v>
      </c>
      <c r="AY147" s="154" t="s">
        <v>130</v>
      </c>
    </row>
    <row r="148" spans="2:65" s="1" customFormat="1" ht="16.5" customHeight="1">
      <c r="B148" s="33"/>
      <c r="C148" s="129" t="s">
        <v>236</v>
      </c>
      <c r="D148" s="129" t="s">
        <v>132</v>
      </c>
      <c r="E148" s="130" t="s">
        <v>237</v>
      </c>
      <c r="F148" s="131" t="s">
        <v>238</v>
      </c>
      <c r="G148" s="132" t="s">
        <v>90</v>
      </c>
      <c r="H148" s="133">
        <v>317</v>
      </c>
      <c r="I148" s="134"/>
      <c r="J148" s="135">
        <f>ROUND(I148*H148,2)</f>
        <v>0</v>
      </c>
      <c r="K148" s="131" t="s">
        <v>135</v>
      </c>
      <c r="L148" s="33"/>
      <c r="M148" s="136" t="s">
        <v>19</v>
      </c>
      <c r="N148" s="137" t="s">
        <v>40</v>
      </c>
      <c r="P148" s="138">
        <f>O148*H148</f>
        <v>0</v>
      </c>
      <c r="Q148" s="138">
        <v>0</v>
      </c>
      <c r="R148" s="138">
        <f>Q148*H148</f>
        <v>0</v>
      </c>
      <c r="S148" s="138">
        <v>0</v>
      </c>
      <c r="T148" s="139">
        <f>S148*H148</f>
        <v>0</v>
      </c>
      <c r="AR148" s="140" t="s">
        <v>136</v>
      </c>
      <c r="AT148" s="140" t="s">
        <v>132</v>
      </c>
      <c r="AU148" s="140" t="s">
        <v>79</v>
      </c>
      <c r="AY148" s="18" t="s">
        <v>130</v>
      </c>
      <c r="BE148" s="141">
        <f>IF(N148="základní",J148,0)</f>
        <v>0</v>
      </c>
      <c r="BF148" s="141">
        <f>IF(N148="snížená",J148,0)</f>
        <v>0</v>
      </c>
      <c r="BG148" s="141">
        <f>IF(N148="zákl. přenesená",J148,0)</f>
        <v>0</v>
      </c>
      <c r="BH148" s="141">
        <f>IF(N148="sníž. přenesená",J148,0)</f>
        <v>0</v>
      </c>
      <c r="BI148" s="141">
        <f>IF(N148="nulová",J148,0)</f>
        <v>0</v>
      </c>
      <c r="BJ148" s="18" t="s">
        <v>77</v>
      </c>
      <c r="BK148" s="141">
        <f>ROUND(I148*H148,2)</f>
        <v>0</v>
      </c>
      <c r="BL148" s="18" t="s">
        <v>136</v>
      </c>
      <c r="BM148" s="140" t="s">
        <v>239</v>
      </c>
    </row>
    <row r="149" spans="2:65" s="1" customFormat="1" ht="11.25">
      <c r="B149" s="33"/>
      <c r="D149" s="142" t="s">
        <v>138</v>
      </c>
      <c r="F149" s="143" t="s">
        <v>240</v>
      </c>
      <c r="I149" s="144"/>
      <c r="L149" s="33"/>
      <c r="M149" s="145"/>
      <c r="T149" s="54"/>
      <c r="AT149" s="18" t="s">
        <v>138</v>
      </c>
      <c r="AU149" s="18" t="s">
        <v>79</v>
      </c>
    </row>
    <row r="150" spans="2:65" s="13" customFormat="1" ht="11.25">
      <c r="B150" s="153"/>
      <c r="D150" s="147" t="s">
        <v>140</v>
      </c>
      <c r="E150" s="154" t="s">
        <v>19</v>
      </c>
      <c r="F150" s="155" t="s">
        <v>190</v>
      </c>
      <c r="H150" s="156">
        <v>233.3</v>
      </c>
      <c r="I150" s="157"/>
      <c r="L150" s="153"/>
      <c r="M150" s="158"/>
      <c r="T150" s="159"/>
      <c r="AT150" s="154" t="s">
        <v>140</v>
      </c>
      <c r="AU150" s="154" t="s">
        <v>79</v>
      </c>
      <c r="AV150" s="13" t="s">
        <v>79</v>
      </c>
      <c r="AW150" s="13" t="s">
        <v>31</v>
      </c>
      <c r="AX150" s="13" t="s">
        <v>69</v>
      </c>
      <c r="AY150" s="154" t="s">
        <v>130</v>
      </c>
    </row>
    <row r="151" spans="2:65" s="13" customFormat="1" ht="11.25">
      <c r="B151" s="153"/>
      <c r="D151" s="147" t="s">
        <v>140</v>
      </c>
      <c r="E151" s="154" t="s">
        <v>19</v>
      </c>
      <c r="F151" s="155" t="s">
        <v>221</v>
      </c>
      <c r="H151" s="156">
        <v>83.7</v>
      </c>
      <c r="I151" s="157"/>
      <c r="L151" s="153"/>
      <c r="M151" s="158"/>
      <c r="T151" s="159"/>
      <c r="AT151" s="154" t="s">
        <v>140</v>
      </c>
      <c r="AU151" s="154" t="s">
        <v>79</v>
      </c>
      <c r="AV151" s="13" t="s">
        <v>79</v>
      </c>
      <c r="AW151" s="13" t="s">
        <v>31</v>
      </c>
      <c r="AX151" s="13" t="s">
        <v>69</v>
      </c>
      <c r="AY151" s="154" t="s">
        <v>130</v>
      </c>
    </row>
    <row r="152" spans="2:65" s="14" customFormat="1" ht="11.25">
      <c r="B152" s="160"/>
      <c r="D152" s="147" t="s">
        <v>140</v>
      </c>
      <c r="E152" s="161" t="s">
        <v>19</v>
      </c>
      <c r="F152" s="162" t="s">
        <v>163</v>
      </c>
      <c r="H152" s="163">
        <v>317</v>
      </c>
      <c r="I152" s="164"/>
      <c r="L152" s="160"/>
      <c r="M152" s="165"/>
      <c r="T152" s="166"/>
      <c r="AT152" s="161" t="s">
        <v>140</v>
      </c>
      <c r="AU152" s="161" t="s">
        <v>79</v>
      </c>
      <c r="AV152" s="14" t="s">
        <v>136</v>
      </c>
      <c r="AW152" s="14" t="s">
        <v>31</v>
      </c>
      <c r="AX152" s="14" t="s">
        <v>77</v>
      </c>
      <c r="AY152" s="161" t="s">
        <v>130</v>
      </c>
    </row>
    <row r="153" spans="2:65" s="11" customFormat="1" ht="22.9" customHeight="1">
      <c r="B153" s="117"/>
      <c r="D153" s="118" t="s">
        <v>68</v>
      </c>
      <c r="E153" s="127" t="s">
        <v>136</v>
      </c>
      <c r="F153" s="127" t="s">
        <v>241</v>
      </c>
      <c r="I153" s="120"/>
      <c r="J153" s="128">
        <f>BK153</f>
        <v>0</v>
      </c>
      <c r="L153" s="117"/>
      <c r="M153" s="122"/>
      <c r="P153" s="123">
        <f>SUM(P154:P156)</f>
        <v>0</v>
      </c>
      <c r="R153" s="123">
        <f>SUM(R154:R156)</f>
        <v>0.68652000000000002</v>
      </c>
      <c r="T153" s="124">
        <f>SUM(T154:T156)</f>
        <v>0</v>
      </c>
      <c r="AR153" s="118" t="s">
        <v>77</v>
      </c>
      <c r="AT153" s="125" t="s">
        <v>68</v>
      </c>
      <c r="AU153" s="125" t="s">
        <v>77</v>
      </c>
      <c r="AY153" s="118" t="s">
        <v>130</v>
      </c>
      <c r="BK153" s="126">
        <f>SUM(BK154:BK156)</f>
        <v>0</v>
      </c>
    </row>
    <row r="154" spans="2:65" s="1" customFormat="1" ht="16.5" customHeight="1">
      <c r="B154" s="33"/>
      <c r="C154" s="129" t="s">
        <v>242</v>
      </c>
      <c r="D154" s="129" t="s">
        <v>132</v>
      </c>
      <c r="E154" s="130" t="s">
        <v>243</v>
      </c>
      <c r="F154" s="131" t="s">
        <v>244</v>
      </c>
      <c r="G154" s="132" t="s">
        <v>245</v>
      </c>
      <c r="H154" s="133">
        <v>6</v>
      </c>
      <c r="I154" s="134"/>
      <c r="J154" s="135">
        <f>ROUND(I154*H154,2)</f>
        <v>0</v>
      </c>
      <c r="K154" s="131" t="s">
        <v>135</v>
      </c>
      <c r="L154" s="33"/>
      <c r="M154" s="136" t="s">
        <v>19</v>
      </c>
      <c r="N154" s="137" t="s">
        <v>40</v>
      </c>
      <c r="P154" s="138">
        <f>O154*H154</f>
        <v>0</v>
      </c>
      <c r="Q154" s="138">
        <v>8.7419999999999998E-2</v>
      </c>
      <c r="R154" s="138">
        <f>Q154*H154</f>
        <v>0.52451999999999999</v>
      </c>
      <c r="S154" s="138">
        <v>0</v>
      </c>
      <c r="T154" s="139">
        <f>S154*H154</f>
        <v>0</v>
      </c>
      <c r="AR154" s="140" t="s">
        <v>136</v>
      </c>
      <c r="AT154" s="140" t="s">
        <v>132</v>
      </c>
      <c r="AU154" s="140" t="s">
        <v>79</v>
      </c>
      <c r="AY154" s="18" t="s">
        <v>130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8" t="s">
        <v>77</v>
      </c>
      <c r="BK154" s="141">
        <f>ROUND(I154*H154,2)</f>
        <v>0</v>
      </c>
      <c r="BL154" s="18" t="s">
        <v>136</v>
      </c>
      <c r="BM154" s="140" t="s">
        <v>246</v>
      </c>
    </row>
    <row r="155" spans="2:65" s="1" customFormat="1" ht="11.25">
      <c r="B155" s="33"/>
      <c r="D155" s="142" t="s">
        <v>138</v>
      </c>
      <c r="F155" s="143" t="s">
        <v>247</v>
      </c>
      <c r="I155" s="144"/>
      <c r="L155" s="33"/>
      <c r="M155" s="145"/>
      <c r="T155" s="54"/>
      <c r="AT155" s="18" t="s">
        <v>138</v>
      </c>
      <c r="AU155" s="18" t="s">
        <v>79</v>
      </c>
    </row>
    <row r="156" spans="2:65" s="1" customFormat="1" ht="16.5" customHeight="1">
      <c r="B156" s="33"/>
      <c r="C156" s="168" t="s">
        <v>248</v>
      </c>
      <c r="D156" s="168" t="s">
        <v>199</v>
      </c>
      <c r="E156" s="169" t="s">
        <v>249</v>
      </c>
      <c r="F156" s="170" t="s">
        <v>250</v>
      </c>
      <c r="G156" s="171" t="s">
        <v>245</v>
      </c>
      <c r="H156" s="172">
        <v>6</v>
      </c>
      <c r="I156" s="173"/>
      <c r="J156" s="174">
        <f>ROUND(I156*H156,2)</f>
        <v>0</v>
      </c>
      <c r="K156" s="170" t="s">
        <v>135</v>
      </c>
      <c r="L156" s="175"/>
      <c r="M156" s="176" t="s">
        <v>19</v>
      </c>
      <c r="N156" s="177" t="s">
        <v>40</v>
      </c>
      <c r="P156" s="138">
        <f>O156*H156</f>
        <v>0</v>
      </c>
      <c r="Q156" s="138">
        <v>2.7E-2</v>
      </c>
      <c r="R156" s="138">
        <f>Q156*H156</f>
        <v>0.16200000000000001</v>
      </c>
      <c r="S156" s="138">
        <v>0</v>
      </c>
      <c r="T156" s="139">
        <f>S156*H156</f>
        <v>0</v>
      </c>
      <c r="AR156" s="140" t="s">
        <v>185</v>
      </c>
      <c r="AT156" s="140" t="s">
        <v>199</v>
      </c>
      <c r="AU156" s="140" t="s">
        <v>79</v>
      </c>
      <c r="AY156" s="18" t="s">
        <v>130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8" t="s">
        <v>77</v>
      </c>
      <c r="BK156" s="141">
        <f>ROUND(I156*H156,2)</f>
        <v>0</v>
      </c>
      <c r="BL156" s="18" t="s">
        <v>136</v>
      </c>
      <c r="BM156" s="140" t="s">
        <v>251</v>
      </c>
    </row>
    <row r="157" spans="2:65" s="11" customFormat="1" ht="22.9" customHeight="1">
      <c r="B157" s="117"/>
      <c r="D157" s="118" t="s">
        <v>68</v>
      </c>
      <c r="E157" s="127" t="s">
        <v>164</v>
      </c>
      <c r="F157" s="127" t="s">
        <v>252</v>
      </c>
      <c r="I157" s="120"/>
      <c r="J157" s="128">
        <f>BK157</f>
        <v>0</v>
      </c>
      <c r="L157" s="117"/>
      <c r="M157" s="122"/>
      <c r="P157" s="123">
        <f>SUM(P158:P187)</f>
        <v>0</v>
      </c>
      <c r="R157" s="123">
        <f>SUM(R158:R187)</f>
        <v>2.138344</v>
      </c>
      <c r="T157" s="124">
        <f>SUM(T158:T187)</f>
        <v>0</v>
      </c>
      <c r="AR157" s="118" t="s">
        <v>77</v>
      </c>
      <c r="AT157" s="125" t="s">
        <v>68</v>
      </c>
      <c r="AU157" s="125" t="s">
        <v>77</v>
      </c>
      <c r="AY157" s="118" t="s">
        <v>130</v>
      </c>
      <c r="BK157" s="126">
        <f>SUM(BK158:BK187)</f>
        <v>0</v>
      </c>
    </row>
    <row r="158" spans="2:65" s="1" customFormat="1" ht="24.2" customHeight="1">
      <c r="B158" s="33"/>
      <c r="C158" s="129" t="s">
        <v>253</v>
      </c>
      <c r="D158" s="129" t="s">
        <v>132</v>
      </c>
      <c r="E158" s="130" t="s">
        <v>254</v>
      </c>
      <c r="F158" s="131" t="s">
        <v>255</v>
      </c>
      <c r="G158" s="132" t="s">
        <v>90</v>
      </c>
      <c r="H158" s="133">
        <v>83.7</v>
      </c>
      <c r="I158" s="134"/>
      <c r="J158" s="135">
        <f>ROUND(I158*H158,2)</f>
        <v>0</v>
      </c>
      <c r="K158" s="131" t="s">
        <v>135</v>
      </c>
      <c r="L158" s="33"/>
      <c r="M158" s="136" t="s">
        <v>19</v>
      </c>
      <c r="N158" s="137" t="s">
        <v>40</v>
      </c>
      <c r="P158" s="138">
        <f>O158*H158</f>
        <v>0</v>
      </c>
      <c r="Q158" s="138">
        <v>0</v>
      </c>
      <c r="R158" s="138">
        <f>Q158*H158</f>
        <v>0</v>
      </c>
      <c r="S158" s="138">
        <v>0</v>
      </c>
      <c r="T158" s="139">
        <f>S158*H158</f>
        <v>0</v>
      </c>
      <c r="AR158" s="140" t="s">
        <v>136</v>
      </c>
      <c r="AT158" s="140" t="s">
        <v>132</v>
      </c>
      <c r="AU158" s="140" t="s">
        <v>79</v>
      </c>
      <c r="AY158" s="18" t="s">
        <v>130</v>
      </c>
      <c r="BE158" s="141">
        <f>IF(N158="základní",J158,0)</f>
        <v>0</v>
      </c>
      <c r="BF158" s="141">
        <f>IF(N158="snížená",J158,0)</f>
        <v>0</v>
      </c>
      <c r="BG158" s="141">
        <f>IF(N158="zákl. přenesená",J158,0)</f>
        <v>0</v>
      </c>
      <c r="BH158" s="141">
        <f>IF(N158="sníž. přenesená",J158,0)</f>
        <v>0</v>
      </c>
      <c r="BI158" s="141">
        <f>IF(N158="nulová",J158,0)</f>
        <v>0</v>
      </c>
      <c r="BJ158" s="18" t="s">
        <v>77</v>
      </c>
      <c r="BK158" s="141">
        <f>ROUND(I158*H158,2)</f>
        <v>0</v>
      </c>
      <c r="BL158" s="18" t="s">
        <v>136</v>
      </c>
      <c r="BM158" s="140" t="s">
        <v>256</v>
      </c>
    </row>
    <row r="159" spans="2:65" s="1" customFormat="1" ht="11.25">
      <c r="B159" s="33"/>
      <c r="D159" s="142" t="s">
        <v>138</v>
      </c>
      <c r="F159" s="143" t="s">
        <v>257</v>
      </c>
      <c r="I159" s="144"/>
      <c r="L159" s="33"/>
      <c r="M159" s="145"/>
      <c r="T159" s="54"/>
      <c r="AT159" s="18" t="s">
        <v>138</v>
      </c>
      <c r="AU159" s="18" t="s">
        <v>79</v>
      </c>
    </row>
    <row r="160" spans="2:65" s="13" customFormat="1" ht="11.25">
      <c r="B160" s="153"/>
      <c r="D160" s="147" t="s">
        <v>140</v>
      </c>
      <c r="E160" s="154" t="s">
        <v>19</v>
      </c>
      <c r="F160" s="155" t="s">
        <v>258</v>
      </c>
      <c r="H160" s="156">
        <v>83.7</v>
      </c>
      <c r="I160" s="157"/>
      <c r="L160" s="153"/>
      <c r="M160" s="158"/>
      <c r="T160" s="159"/>
      <c r="AT160" s="154" t="s">
        <v>140</v>
      </c>
      <c r="AU160" s="154" t="s">
        <v>79</v>
      </c>
      <c r="AV160" s="13" t="s">
        <v>79</v>
      </c>
      <c r="AW160" s="13" t="s">
        <v>31</v>
      </c>
      <c r="AX160" s="13" t="s">
        <v>69</v>
      </c>
      <c r="AY160" s="154" t="s">
        <v>130</v>
      </c>
    </row>
    <row r="161" spans="2:65" s="14" customFormat="1" ht="11.25">
      <c r="B161" s="160"/>
      <c r="D161" s="147" t="s">
        <v>140</v>
      </c>
      <c r="E161" s="161" t="s">
        <v>96</v>
      </c>
      <c r="F161" s="162" t="s">
        <v>163</v>
      </c>
      <c r="H161" s="163">
        <v>83.7</v>
      </c>
      <c r="I161" s="164"/>
      <c r="L161" s="160"/>
      <c r="M161" s="165"/>
      <c r="T161" s="166"/>
      <c r="AT161" s="161" t="s">
        <v>140</v>
      </c>
      <c r="AU161" s="161" t="s">
        <v>79</v>
      </c>
      <c r="AV161" s="14" t="s">
        <v>136</v>
      </c>
      <c r="AW161" s="14" t="s">
        <v>31</v>
      </c>
      <c r="AX161" s="14" t="s">
        <v>77</v>
      </c>
      <c r="AY161" s="161" t="s">
        <v>130</v>
      </c>
    </row>
    <row r="162" spans="2:65" s="1" customFormat="1" ht="21.75" customHeight="1">
      <c r="B162" s="33"/>
      <c r="C162" s="129" t="s">
        <v>259</v>
      </c>
      <c r="D162" s="129" t="s">
        <v>132</v>
      </c>
      <c r="E162" s="130" t="s">
        <v>260</v>
      </c>
      <c r="F162" s="131" t="s">
        <v>261</v>
      </c>
      <c r="G162" s="132" t="s">
        <v>90</v>
      </c>
      <c r="H162" s="133">
        <v>954.8</v>
      </c>
      <c r="I162" s="134"/>
      <c r="J162" s="135">
        <f>ROUND(I162*H162,2)</f>
        <v>0</v>
      </c>
      <c r="K162" s="131" t="s">
        <v>135</v>
      </c>
      <c r="L162" s="33"/>
      <c r="M162" s="136" t="s">
        <v>19</v>
      </c>
      <c r="N162" s="137" t="s">
        <v>40</v>
      </c>
      <c r="P162" s="138">
        <f>O162*H162</f>
        <v>0</v>
      </c>
      <c r="Q162" s="138">
        <v>0</v>
      </c>
      <c r="R162" s="138">
        <f>Q162*H162</f>
        <v>0</v>
      </c>
      <c r="S162" s="138">
        <v>0</v>
      </c>
      <c r="T162" s="139">
        <f>S162*H162</f>
        <v>0</v>
      </c>
      <c r="AR162" s="140" t="s">
        <v>136</v>
      </c>
      <c r="AT162" s="140" t="s">
        <v>132</v>
      </c>
      <c r="AU162" s="140" t="s">
        <v>79</v>
      </c>
      <c r="AY162" s="18" t="s">
        <v>130</v>
      </c>
      <c r="BE162" s="141">
        <f>IF(N162="základní",J162,0)</f>
        <v>0</v>
      </c>
      <c r="BF162" s="141">
        <f>IF(N162="snížená",J162,0)</f>
        <v>0</v>
      </c>
      <c r="BG162" s="141">
        <f>IF(N162="zákl. přenesená",J162,0)</f>
        <v>0</v>
      </c>
      <c r="BH162" s="141">
        <f>IF(N162="sníž. přenesená",J162,0)</f>
        <v>0</v>
      </c>
      <c r="BI162" s="141">
        <f>IF(N162="nulová",J162,0)</f>
        <v>0</v>
      </c>
      <c r="BJ162" s="18" t="s">
        <v>77</v>
      </c>
      <c r="BK162" s="141">
        <f>ROUND(I162*H162,2)</f>
        <v>0</v>
      </c>
      <c r="BL162" s="18" t="s">
        <v>136</v>
      </c>
      <c r="BM162" s="140" t="s">
        <v>262</v>
      </c>
    </row>
    <row r="163" spans="2:65" s="1" customFormat="1" ht="11.25">
      <c r="B163" s="33"/>
      <c r="D163" s="142" t="s">
        <v>138</v>
      </c>
      <c r="F163" s="143" t="s">
        <v>263</v>
      </c>
      <c r="I163" s="144"/>
      <c r="L163" s="33"/>
      <c r="M163" s="145"/>
      <c r="T163" s="54"/>
      <c r="AT163" s="18" t="s">
        <v>138</v>
      </c>
      <c r="AU163" s="18" t="s">
        <v>79</v>
      </c>
    </row>
    <row r="164" spans="2:65" s="1" customFormat="1" ht="29.25">
      <c r="B164" s="33"/>
      <c r="D164" s="147" t="s">
        <v>196</v>
      </c>
      <c r="F164" s="167" t="s">
        <v>264</v>
      </c>
      <c r="I164" s="144"/>
      <c r="L164" s="33"/>
      <c r="M164" s="145"/>
      <c r="T164" s="54"/>
      <c r="AT164" s="18" t="s">
        <v>196</v>
      </c>
      <c r="AU164" s="18" t="s">
        <v>79</v>
      </c>
    </row>
    <row r="165" spans="2:65" s="13" customFormat="1" ht="11.25">
      <c r="B165" s="153"/>
      <c r="D165" s="147" t="s">
        <v>140</v>
      </c>
      <c r="E165" s="154" t="s">
        <v>19</v>
      </c>
      <c r="F165" s="155" t="s">
        <v>265</v>
      </c>
      <c r="H165" s="156">
        <v>472.2</v>
      </c>
      <c r="I165" s="157"/>
      <c r="L165" s="153"/>
      <c r="M165" s="158"/>
      <c r="T165" s="159"/>
      <c r="AT165" s="154" t="s">
        <v>140</v>
      </c>
      <c r="AU165" s="154" t="s">
        <v>79</v>
      </c>
      <c r="AV165" s="13" t="s">
        <v>79</v>
      </c>
      <c r="AW165" s="13" t="s">
        <v>31</v>
      </c>
      <c r="AX165" s="13" t="s">
        <v>69</v>
      </c>
      <c r="AY165" s="154" t="s">
        <v>130</v>
      </c>
    </row>
    <row r="166" spans="2:65" s="13" customFormat="1" ht="11.25">
      <c r="B166" s="153"/>
      <c r="D166" s="147" t="s">
        <v>140</v>
      </c>
      <c r="E166" s="154" t="s">
        <v>19</v>
      </c>
      <c r="F166" s="155" t="s">
        <v>265</v>
      </c>
      <c r="H166" s="156">
        <v>472.2</v>
      </c>
      <c r="I166" s="157"/>
      <c r="L166" s="153"/>
      <c r="M166" s="158"/>
      <c r="T166" s="159"/>
      <c r="AT166" s="154" t="s">
        <v>140</v>
      </c>
      <c r="AU166" s="154" t="s">
        <v>79</v>
      </c>
      <c r="AV166" s="13" t="s">
        <v>79</v>
      </c>
      <c r="AW166" s="13" t="s">
        <v>31</v>
      </c>
      <c r="AX166" s="13" t="s">
        <v>69</v>
      </c>
      <c r="AY166" s="154" t="s">
        <v>130</v>
      </c>
    </row>
    <row r="167" spans="2:65" s="13" customFormat="1" ht="11.25">
      <c r="B167" s="153"/>
      <c r="D167" s="147" t="s">
        <v>140</v>
      </c>
      <c r="E167" s="154" t="s">
        <v>92</v>
      </c>
      <c r="F167" s="155" t="s">
        <v>266</v>
      </c>
      <c r="H167" s="156">
        <v>10.4</v>
      </c>
      <c r="I167" s="157"/>
      <c r="L167" s="153"/>
      <c r="M167" s="158"/>
      <c r="T167" s="159"/>
      <c r="AT167" s="154" t="s">
        <v>140</v>
      </c>
      <c r="AU167" s="154" t="s">
        <v>79</v>
      </c>
      <c r="AV167" s="13" t="s">
        <v>79</v>
      </c>
      <c r="AW167" s="13" t="s">
        <v>31</v>
      </c>
      <c r="AX167" s="13" t="s">
        <v>69</v>
      </c>
      <c r="AY167" s="154" t="s">
        <v>130</v>
      </c>
    </row>
    <row r="168" spans="2:65" s="1" customFormat="1" ht="24.2" customHeight="1">
      <c r="B168" s="33"/>
      <c r="C168" s="129" t="s">
        <v>7</v>
      </c>
      <c r="D168" s="129" t="s">
        <v>132</v>
      </c>
      <c r="E168" s="130" t="s">
        <v>267</v>
      </c>
      <c r="F168" s="131" t="s">
        <v>268</v>
      </c>
      <c r="G168" s="132" t="s">
        <v>90</v>
      </c>
      <c r="H168" s="133">
        <v>887.1</v>
      </c>
      <c r="I168" s="134"/>
      <c r="J168" s="135">
        <f>ROUND(I168*H168,2)</f>
        <v>0</v>
      </c>
      <c r="K168" s="131" t="s">
        <v>135</v>
      </c>
      <c r="L168" s="33"/>
      <c r="M168" s="136" t="s">
        <v>19</v>
      </c>
      <c r="N168" s="137" t="s">
        <v>40</v>
      </c>
      <c r="P168" s="138">
        <f>O168*H168</f>
        <v>0</v>
      </c>
      <c r="Q168" s="138">
        <v>0</v>
      </c>
      <c r="R168" s="138">
        <f>Q168*H168</f>
        <v>0</v>
      </c>
      <c r="S168" s="138">
        <v>0</v>
      </c>
      <c r="T168" s="139">
        <f>S168*H168</f>
        <v>0</v>
      </c>
      <c r="AR168" s="140" t="s">
        <v>136</v>
      </c>
      <c r="AT168" s="140" t="s">
        <v>132</v>
      </c>
      <c r="AU168" s="140" t="s">
        <v>79</v>
      </c>
      <c r="AY168" s="18" t="s">
        <v>130</v>
      </c>
      <c r="BE168" s="141">
        <f>IF(N168="základní",J168,0)</f>
        <v>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8" t="s">
        <v>77</v>
      </c>
      <c r="BK168" s="141">
        <f>ROUND(I168*H168,2)</f>
        <v>0</v>
      </c>
      <c r="BL168" s="18" t="s">
        <v>136</v>
      </c>
      <c r="BM168" s="140" t="s">
        <v>269</v>
      </c>
    </row>
    <row r="169" spans="2:65" s="1" customFormat="1" ht="11.25">
      <c r="B169" s="33"/>
      <c r="D169" s="142" t="s">
        <v>138</v>
      </c>
      <c r="F169" s="143" t="s">
        <v>270</v>
      </c>
      <c r="I169" s="144"/>
      <c r="L169" s="33"/>
      <c r="M169" s="145"/>
      <c r="T169" s="54"/>
      <c r="AT169" s="18" t="s">
        <v>138</v>
      </c>
      <c r="AU169" s="18" t="s">
        <v>79</v>
      </c>
    </row>
    <row r="170" spans="2:65" s="13" customFormat="1" ht="11.25">
      <c r="B170" s="153"/>
      <c r="D170" s="147" t="s">
        <v>140</v>
      </c>
      <c r="E170" s="154" t="s">
        <v>19</v>
      </c>
      <c r="F170" s="155" t="s">
        <v>271</v>
      </c>
      <c r="H170" s="156">
        <v>887.1</v>
      </c>
      <c r="I170" s="157"/>
      <c r="L170" s="153"/>
      <c r="M170" s="158"/>
      <c r="T170" s="159"/>
      <c r="AT170" s="154" t="s">
        <v>140</v>
      </c>
      <c r="AU170" s="154" t="s">
        <v>79</v>
      </c>
      <c r="AV170" s="13" t="s">
        <v>79</v>
      </c>
      <c r="AW170" s="13" t="s">
        <v>31</v>
      </c>
      <c r="AX170" s="13" t="s">
        <v>77</v>
      </c>
      <c r="AY170" s="154" t="s">
        <v>130</v>
      </c>
    </row>
    <row r="171" spans="2:65" s="1" customFormat="1" ht="16.5" customHeight="1">
      <c r="B171" s="33"/>
      <c r="C171" s="129" t="s">
        <v>272</v>
      </c>
      <c r="D171" s="129" t="s">
        <v>132</v>
      </c>
      <c r="E171" s="130" t="s">
        <v>273</v>
      </c>
      <c r="F171" s="131" t="s">
        <v>274</v>
      </c>
      <c r="G171" s="132" t="s">
        <v>90</v>
      </c>
      <c r="H171" s="133">
        <v>887.1</v>
      </c>
      <c r="I171" s="134"/>
      <c r="J171" s="135">
        <f>ROUND(I171*H171,2)</f>
        <v>0</v>
      </c>
      <c r="K171" s="131" t="s">
        <v>135</v>
      </c>
      <c r="L171" s="33"/>
      <c r="M171" s="136" t="s">
        <v>19</v>
      </c>
      <c r="N171" s="137" t="s">
        <v>40</v>
      </c>
      <c r="P171" s="138">
        <f>O171*H171</f>
        <v>0</v>
      </c>
      <c r="Q171" s="138">
        <v>0</v>
      </c>
      <c r="R171" s="138">
        <f>Q171*H171</f>
        <v>0</v>
      </c>
      <c r="S171" s="138">
        <v>0</v>
      </c>
      <c r="T171" s="139">
        <f>S171*H171</f>
        <v>0</v>
      </c>
      <c r="AR171" s="140" t="s">
        <v>136</v>
      </c>
      <c r="AT171" s="140" t="s">
        <v>132</v>
      </c>
      <c r="AU171" s="140" t="s">
        <v>79</v>
      </c>
      <c r="AY171" s="18" t="s">
        <v>130</v>
      </c>
      <c r="BE171" s="141">
        <f>IF(N171="základní",J171,0)</f>
        <v>0</v>
      </c>
      <c r="BF171" s="141">
        <f>IF(N171="snížená",J171,0)</f>
        <v>0</v>
      </c>
      <c r="BG171" s="141">
        <f>IF(N171="zákl. přenesená",J171,0)</f>
        <v>0</v>
      </c>
      <c r="BH171" s="141">
        <f>IF(N171="sníž. přenesená",J171,0)</f>
        <v>0</v>
      </c>
      <c r="BI171" s="141">
        <f>IF(N171="nulová",J171,0)</f>
        <v>0</v>
      </c>
      <c r="BJ171" s="18" t="s">
        <v>77</v>
      </c>
      <c r="BK171" s="141">
        <f>ROUND(I171*H171,2)</f>
        <v>0</v>
      </c>
      <c r="BL171" s="18" t="s">
        <v>136</v>
      </c>
      <c r="BM171" s="140" t="s">
        <v>275</v>
      </c>
    </row>
    <row r="172" spans="2:65" s="1" customFormat="1" ht="11.25">
      <c r="B172" s="33"/>
      <c r="D172" s="142" t="s">
        <v>138</v>
      </c>
      <c r="F172" s="143" t="s">
        <v>276</v>
      </c>
      <c r="I172" s="144"/>
      <c r="L172" s="33"/>
      <c r="M172" s="145"/>
      <c r="T172" s="54"/>
      <c r="AT172" s="18" t="s">
        <v>138</v>
      </c>
      <c r="AU172" s="18" t="s">
        <v>79</v>
      </c>
    </row>
    <row r="173" spans="2:65" s="13" customFormat="1" ht="11.25">
      <c r="B173" s="153"/>
      <c r="D173" s="147" t="s">
        <v>140</v>
      </c>
      <c r="E173" s="154" t="s">
        <v>19</v>
      </c>
      <c r="F173" s="155" t="s">
        <v>271</v>
      </c>
      <c r="H173" s="156">
        <v>887.1</v>
      </c>
      <c r="I173" s="157"/>
      <c r="L173" s="153"/>
      <c r="M173" s="158"/>
      <c r="T173" s="159"/>
      <c r="AT173" s="154" t="s">
        <v>140</v>
      </c>
      <c r="AU173" s="154" t="s">
        <v>79</v>
      </c>
      <c r="AV173" s="13" t="s">
        <v>79</v>
      </c>
      <c r="AW173" s="13" t="s">
        <v>31</v>
      </c>
      <c r="AX173" s="13" t="s">
        <v>77</v>
      </c>
      <c r="AY173" s="154" t="s">
        <v>130</v>
      </c>
    </row>
    <row r="174" spans="2:65" s="1" customFormat="1" ht="16.5" customHeight="1">
      <c r="B174" s="33"/>
      <c r="C174" s="129" t="s">
        <v>277</v>
      </c>
      <c r="D174" s="129" t="s">
        <v>132</v>
      </c>
      <c r="E174" s="130" t="s">
        <v>278</v>
      </c>
      <c r="F174" s="131" t="s">
        <v>279</v>
      </c>
      <c r="G174" s="132" t="s">
        <v>90</v>
      </c>
      <c r="H174" s="133">
        <v>887.1</v>
      </c>
      <c r="I174" s="134"/>
      <c r="J174" s="135">
        <f>ROUND(I174*H174,2)</f>
        <v>0</v>
      </c>
      <c r="K174" s="131" t="s">
        <v>135</v>
      </c>
      <c r="L174" s="33"/>
      <c r="M174" s="136" t="s">
        <v>19</v>
      </c>
      <c r="N174" s="137" t="s">
        <v>40</v>
      </c>
      <c r="P174" s="138">
        <f>O174*H174</f>
        <v>0</v>
      </c>
      <c r="Q174" s="138">
        <v>0</v>
      </c>
      <c r="R174" s="138">
        <f>Q174*H174</f>
        <v>0</v>
      </c>
      <c r="S174" s="138">
        <v>0</v>
      </c>
      <c r="T174" s="139">
        <f>S174*H174</f>
        <v>0</v>
      </c>
      <c r="AR174" s="140" t="s">
        <v>136</v>
      </c>
      <c r="AT174" s="140" t="s">
        <v>132</v>
      </c>
      <c r="AU174" s="140" t="s">
        <v>79</v>
      </c>
      <c r="AY174" s="18" t="s">
        <v>130</v>
      </c>
      <c r="BE174" s="141">
        <f>IF(N174="základní",J174,0)</f>
        <v>0</v>
      </c>
      <c r="BF174" s="141">
        <f>IF(N174="snížená",J174,0)</f>
        <v>0</v>
      </c>
      <c r="BG174" s="141">
        <f>IF(N174="zákl. přenesená",J174,0)</f>
        <v>0</v>
      </c>
      <c r="BH174" s="141">
        <f>IF(N174="sníž. přenesená",J174,0)</f>
        <v>0</v>
      </c>
      <c r="BI174" s="141">
        <f>IF(N174="nulová",J174,0)</f>
        <v>0</v>
      </c>
      <c r="BJ174" s="18" t="s">
        <v>77</v>
      </c>
      <c r="BK174" s="141">
        <f>ROUND(I174*H174,2)</f>
        <v>0</v>
      </c>
      <c r="BL174" s="18" t="s">
        <v>136</v>
      </c>
      <c r="BM174" s="140" t="s">
        <v>280</v>
      </c>
    </row>
    <row r="175" spans="2:65" s="1" customFormat="1" ht="11.25">
      <c r="B175" s="33"/>
      <c r="D175" s="142" t="s">
        <v>138</v>
      </c>
      <c r="F175" s="143" t="s">
        <v>281</v>
      </c>
      <c r="I175" s="144"/>
      <c r="L175" s="33"/>
      <c r="M175" s="145"/>
      <c r="T175" s="54"/>
      <c r="AT175" s="18" t="s">
        <v>138</v>
      </c>
      <c r="AU175" s="18" t="s">
        <v>79</v>
      </c>
    </row>
    <row r="176" spans="2:65" s="13" customFormat="1" ht="11.25">
      <c r="B176" s="153"/>
      <c r="D176" s="147" t="s">
        <v>140</v>
      </c>
      <c r="E176" s="154" t="s">
        <v>19</v>
      </c>
      <c r="F176" s="155" t="s">
        <v>271</v>
      </c>
      <c r="H176" s="156">
        <v>887.1</v>
      </c>
      <c r="I176" s="157"/>
      <c r="L176" s="153"/>
      <c r="M176" s="158"/>
      <c r="T176" s="159"/>
      <c r="AT176" s="154" t="s">
        <v>140</v>
      </c>
      <c r="AU176" s="154" t="s">
        <v>79</v>
      </c>
      <c r="AV176" s="13" t="s">
        <v>79</v>
      </c>
      <c r="AW176" s="13" t="s">
        <v>31</v>
      </c>
      <c r="AX176" s="13" t="s">
        <v>77</v>
      </c>
      <c r="AY176" s="154" t="s">
        <v>130</v>
      </c>
    </row>
    <row r="177" spans="2:65" s="1" customFormat="1" ht="24.2" customHeight="1">
      <c r="B177" s="33"/>
      <c r="C177" s="129" t="s">
        <v>282</v>
      </c>
      <c r="D177" s="129" t="s">
        <v>132</v>
      </c>
      <c r="E177" s="130" t="s">
        <v>283</v>
      </c>
      <c r="F177" s="131" t="s">
        <v>284</v>
      </c>
      <c r="G177" s="132" t="s">
        <v>90</v>
      </c>
      <c r="H177" s="133">
        <v>887.1</v>
      </c>
      <c r="I177" s="134"/>
      <c r="J177" s="135">
        <f>ROUND(I177*H177,2)</f>
        <v>0</v>
      </c>
      <c r="K177" s="131" t="s">
        <v>135</v>
      </c>
      <c r="L177" s="33"/>
      <c r="M177" s="136" t="s">
        <v>19</v>
      </c>
      <c r="N177" s="137" t="s">
        <v>40</v>
      </c>
      <c r="P177" s="138">
        <f>O177*H177</f>
        <v>0</v>
      </c>
      <c r="Q177" s="138">
        <v>0</v>
      </c>
      <c r="R177" s="138">
        <f>Q177*H177</f>
        <v>0</v>
      </c>
      <c r="S177" s="138">
        <v>0</v>
      </c>
      <c r="T177" s="139">
        <f>S177*H177</f>
        <v>0</v>
      </c>
      <c r="AR177" s="140" t="s">
        <v>136</v>
      </c>
      <c r="AT177" s="140" t="s">
        <v>132</v>
      </c>
      <c r="AU177" s="140" t="s">
        <v>79</v>
      </c>
      <c r="AY177" s="18" t="s">
        <v>130</v>
      </c>
      <c r="BE177" s="141">
        <f>IF(N177="základní",J177,0)</f>
        <v>0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8" t="s">
        <v>77</v>
      </c>
      <c r="BK177" s="141">
        <f>ROUND(I177*H177,2)</f>
        <v>0</v>
      </c>
      <c r="BL177" s="18" t="s">
        <v>136</v>
      </c>
      <c r="BM177" s="140" t="s">
        <v>285</v>
      </c>
    </row>
    <row r="178" spans="2:65" s="1" customFormat="1" ht="11.25">
      <c r="B178" s="33"/>
      <c r="D178" s="142" t="s">
        <v>138</v>
      </c>
      <c r="F178" s="143" t="s">
        <v>286</v>
      </c>
      <c r="I178" s="144"/>
      <c r="L178" s="33"/>
      <c r="M178" s="145"/>
      <c r="T178" s="54"/>
      <c r="AT178" s="18" t="s">
        <v>138</v>
      </c>
      <c r="AU178" s="18" t="s">
        <v>79</v>
      </c>
    </row>
    <row r="179" spans="2:65" s="13" customFormat="1" ht="11.25">
      <c r="B179" s="153"/>
      <c r="D179" s="147" t="s">
        <v>140</v>
      </c>
      <c r="E179" s="154" t="s">
        <v>19</v>
      </c>
      <c r="F179" s="155" t="s">
        <v>271</v>
      </c>
      <c r="H179" s="156">
        <v>887.1</v>
      </c>
      <c r="I179" s="157"/>
      <c r="L179" s="153"/>
      <c r="M179" s="158"/>
      <c r="T179" s="159"/>
      <c r="AT179" s="154" t="s">
        <v>140</v>
      </c>
      <c r="AU179" s="154" t="s">
        <v>79</v>
      </c>
      <c r="AV179" s="13" t="s">
        <v>79</v>
      </c>
      <c r="AW179" s="13" t="s">
        <v>31</v>
      </c>
      <c r="AX179" s="13" t="s">
        <v>77</v>
      </c>
      <c r="AY179" s="154" t="s">
        <v>130</v>
      </c>
    </row>
    <row r="180" spans="2:65" s="1" customFormat="1" ht="16.5" customHeight="1">
      <c r="B180" s="33"/>
      <c r="C180" s="129" t="s">
        <v>287</v>
      </c>
      <c r="D180" s="129" t="s">
        <v>132</v>
      </c>
      <c r="E180" s="130" t="s">
        <v>288</v>
      </c>
      <c r="F180" s="131" t="s">
        <v>289</v>
      </c>
      <c r="G180" s="132" t="s">
        <v>90</v>
      </c>
      <c r="H180" s="133">
        <v>9.5</v>
      </c>
      <c r="I180" s="134"/>
      <c r="J180" s="135">
        <f>ROUND(I180*H180,2)</f>
        <v>0</v>
      </c>
      <c r="K180" s="131" t="s">
        <v>135</v>
      </c>
      <c r="L180" s="33"/>
      <c r="M180" s="136" t="s">
        <v>19</v>
      </c>
      <c r="N180" s="137" t="s">
        <v>40</v>
      </c>
      <c r="P180" s="138">
        <f>O180*H180</f>
        <v>0</v>
      </c>
      <c r="Q180" s="138">
        <v>0</v>
      </c>
      <c r="R180" s="138">
        <f>Q180*H180</f>
        <v>0</v>
      </c>
      <c r="S180" s="138">
        <v>0</v>
      </c>
      <c r="T180" s="139">
        <f>S180*H180</f>
        <v>0</v>
      </c>
      <c r="AR180" s="140" t="s">
        <v>136</v>
      </c>
      <c r="AT180" s="140" t="s">
        <v>132</v>
      </c>
      <c r="AU180" s="140" t="s">
        <v>79</v>
      </c>
      <c r="AY180" s="18" t="s">
        <v>130</v>
      </c>
      <c r="BE180" s="141">
        <f>IF(N180="základní",J180,0)</f>
        <v>0</v>
      </c>
      <c r="BF180" s="141">
        <f>IF(N180="snížená",J180,0)</f>
        <v>0</v>
      </c>
      <c r="BG180" s="141">
        <f>IF(N180="zákl. přenesená",J180,0)</f>
        <v>0</v>
      </c>
      <c r="BH180" s="141">
        <f>IF(N180="sníž. přenesená",J180,0)</f>
        <v>0</v>
      </c>
      <c r="BI180" s="141">
        <f>IF(N180="nulová",J180,0)</f>
        <v>0</v>
      </c>
      <c r="BJ180" s="18" t="s">
        <v>77</v>
      </c>
      <c r="BK180" s="141">
        <f>ROUND(I180*H180,2)</f>
        <v>0</v>
      </c>
      <c r="BL180" s="18" t="s">
        <v>136</v>
      </c>
      <c r="BM180" s="140" t="s">
        <v>290</v>
      </c>
    </row>
    <row r="181" spans="2:65" s="1" customFormat="1" ht="11.25">
      <c r="B181" s="33"/>
      <c r="D181" s="142" t="s">
        <v>138</v>
      </c>
      <c r="F181" s="143" t="s">
        <v>291</v>
      </c>
      <c r="I181" s="144"/>
      <c r="L181" s="33"/>
      <c r="M181" s="145"/>
      <c r="T181" s="54"/>
      <c r="AT181" s="18" t="s">
        <v>138</v>
      </c>
      <c r="AU181" s="18" t="s">
        <v>79</v>
      </c>
    </row>
    <row r="182" spans="2:65" s="13" customFormat="1" ht="11.25">
      <c r="B182" s="153"/>
      <c r="D182" s="147" t="s">
        <v>140</v>
      </c>
      <c r="E182" s="154" t="s">
        <v>19</v>
      </c>
      <c r="F182" s="155" t="s">
        <v>292</v>
      </c>
      <c r="H182" s="156">
        <v>9.5</v>
      </c>
      <c r="I182" s="157"/>
      <c r="L182" s="153"/>
      <c r="M182" s="158"/>
      <c r="T182" s="159"/>
      <c r="AT182" s="154" t="s">
        <v>140</v>
      </c>
      <c r="AU182" s="154" t="s">
        <v>79</v>
      </c>
      <c r="AV182" s="13" t="s">
        <v>79</v>
      </c>
      <c r="AW182" s="13" t="s">
        <v>31</v>
      </c>
      <c r="AX182" s="13" t="s">
        <v>77</v>
      </c>
      <c r="AY182" s="154" t="s">
        <v>130</v>
      </c>
    </row>
    <row r="183" spans="2:65" s="1" customFormat="1" ht="37.9" customHeight="1">
      <c r="B183" s="33"/>
      <c r="C183" s="129" t="s">
        <v>293</v>
      </c>
      <c r="D183" s="129" t="s">
        <v>132</v>
      </c>
      <c r="E183" s="130" t="s">
        <v>294</v>
      </c>
      <c r="F183" s="131" t="s">
        <v>295</v>
      </c>
      <c r="G183" s="132" t="s">
        <v>90</v>
      </c>
      <c r="H183" s="133">
        <v>10.4</v>
      </c>
      <c r="I183" s="134"/>
      <c r="J183" s="135">
        <f>ROUND(I183*H183,2)</f>
        <v>0</v>
      </c>
      <c r="K183" s="131" t="s">
        <v>135</v>
      </c>
      <c r="L183" s="33"/>
      <c r="M183" s="136" t="s">
        <v>19</v>
      </c>
      <c r="N183" s="137" t="s">
        <v>40</v>
      </c>
      <c r="P183" s="138">
        <f>O183*H183</f>
        <v>0</v>
      </c>
      <c r="Q183" s="138">
        <v>8.9219999999999994E-2</v>
      </c>
      <c r="R183" s="138">
        <f>Q183*H183</f>
        <v>0.92788799999999994</v>
      </c>
      <c r="S183" s="138">
        <v>0</v>
      </c>
      <c r="T183" s="139">
        <f>S183*H183</f>
        <v>0</v>
      </c>
      <c r="AR183" s="140" t="s">
        <v>136</v>
      </c>
      <c r="AT183" s="140" t="s">
        <v>132</v>
      </c>
      <c r="AU183" s="140" t="s">
        <v>79</v>
      </c>
      <c r="AY183" s="18" t="s">
        <v>130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8" t="s">
        <v>77</v>
      </c>
      <c r="BK183" s="141">
        <f>ROUND(I183*H183,2)</f>
        <v>0</v>
      </c>
      <c r="BL183" s="18" t="s">
        <v>136</v>
      </c>
      <c r="BM183" s="140" t="s">
        <v>296</v>
      </c>
    </row>
    <row r="184" spans="2:65" s="1" customFormat="1" ht="11.25">
      <c r="B184" s="33"/>
      <c r="D184" s="142" t="s">
        <v>138</v>
      </c>
      <c r="F184" s="143" t="s">
        <v>297</v>
      </c>
      <c r="I184" s="144"/>
      <c r="L184" s="33"/>
      <c r="M184" s="145"/>
      <c r="T184" s="54"/>
      <c r="AT184" s="18" t="s">
        <v>138</v>
      </c>
      <c r="AU184" s="18" t="s">
        <v>79</v>
      </c>
    </row>
    <row r="185" spans="2:65" s="13" customFormat="1" ht="11.25">
      <c r="B185" s="153"/>
      <c r="D185" s="147" t="s">
        <v>140</v>
      </c>
      <c r="E185" s="154" t="s">
        <v>19</v>
      </c>
      <c r="F185" s="155" t="s">
        <v>298</v>
      </c>
      <c r="H185" s="156">
        <v>10.4</v>
      </c>
      <c r="I185" s="157"/>
      <c r="L185" s="153"/>
      <c r="M185" s="158"/>
      <c r="T185" s="159"/>
      <c r="AT185" s="154" t="s">
        <v>140</v>
      </c>
      <c r="AU185" s="154" t="s">
        <v>79</v>
      </c>
      <c r="AV185" s="13" t="s">
        <v>79</v>
      </c>
      <c r="AW185" s="13" t="s">
        <v>31</v>
      </c>
      <c r="AX185" s="13" t="s">
        <v>77</v>
      </c>
      <c r="AY185" s="154" t="s">
        <v>130</v>
      </c>
    </row>
    <row r="186" spans="2:65" s="1" customFormat="1" ht="16.5" customHeight="1">
      <c r="B186" s="33"/>
      <c r="C186" s="168" t="s">
        <v>299</v>
      </c>
      <c r="D186" s="168" t="s">
        <v>199</v>
      </c>
      <c r="E186" s="169" t="s">
        <v>300</v>
      </c>
      <c r="F186" s="170" t="s">
        <v>301</v>
      </c>
      <c r="G186" s="171" t="s">
        <v>90</v>
      </c>
      <c r="H186" s="172">
        <v>10.712</v>
      </c>
      <c r="I186" s="173"/>
      <c r="J186" s="174">
        <f>ROUND(I186*H186,2)</f>
        <v>0</v>
      </c>
      <c r="K186" s="170" t="s">
        <v>135</v>
      </c>
      <c r="L186" s="175"/>
      <c r="M186" s="176" t="s">
        <v>19</v>
      </c>
      <c r="N186" s="177" t="s">
        <v>40</v>
      </c>
      <c r="P186" s="138">
        <f>O186*H186</f>
        <v>0</v>
      </c>
      <c r="Q186" s="138">
        <v>0.113</v>
      </c>
      <c r="R186" s="138">
        <f>Q186*H186</f>
        <v>1.210456</v>
      </c>
      <c r="S186" s="138">
        <v>0</v>
      </c>
      <c r="T186" s="139">
        <f>S186*H186</f>
        <v>0</v>
      </c>
      <c r="AR186" s="140" t="s">
        <v>185</v>
      </c>
      <c r="AT186" s="140" t="s">
        <v>199</v>
      </c>
      <c r="AU186" s="140" t="s">
        <v>79</v>
      </c>
      <c r="AY186" s="18" t="s">
        <v>130</v>
      </c>
      <c r="BE186" s="141">
        <f>IF(N186="základní",J186,0)</f>
        <v>0</v>
      </c>
      <c r="BF186" s="141">
        <f>IF(N186="snížená",J186,0)</f>
        <v>0</v>
      </c>
      <c r="BG186" s="141">
        <f>IF(N186="zákl. přenesená",J186,0)</f>
        <v>0</v>
      </c>
      <c r="BH186" s="141">
        <f>IF(N186="sníž. přenesená",J186,0)</f>
        <v>0</v>
      </c>
      <c r="BI186" s="141">
        <f>IF(N186="nulová",J186,0)</f>
        <v>0</v>
      </c>
      <c r="BJ186" s="18" t="s">
        <v>77</v>
      </c>
      <c r="BK186" s="141">
        <f>ROUND(I186*H186,2)</f>
        <v>0</v>
      </c>
      <c r="BL186" s="18" t="s">
        <v>136</v>
      </c>
      <c r="BM186" s="140" t="s">
        <v>302</v>
      </c>
    </row>
    <row r="187" spans="2:65" s="13" customFormat="1" ht="11.25">
      <c r="B187" s="153"/>
      <c r="D187" s="147" t="s">
        <v>140</v>
      </c>
      <c r="F187" s="155" t="s">
        <v>303</v>
      </c>
      <c r="H187" s="156">
        <v>10.712</v>
      </c>
      <c r="I187" s="157"/>
      <c r="L187" s="153"/>
      <c r="M187" s="158"/>
      <c r="T187" s="159"/>
      <c r="AT187" s="154" t="s">
        <v>140</v>
      </c>
      <c r="AU187" s="154" t="s">
        <v>79</v>
      </c>
      <c r="AV187" s="13" t="s">
        <v>79</v>
      </c>
      <c r="AW187" s="13" t="s">
        <v>4</v>
      </c>
      <c r="AX187" s="13" t="s">
        <v>77</v>
      </c>
      <c r="AY187" s="154" t="s">
        <v>130</v>
      </c>
    </row>
    <row r="188" spans="2:65" s="11" customFormat="1" ht="22.9" customHeight="1">
      <c r="B188" s="117"/>
      <c r="D188" s="118" t="s">
        <v>68</v>
      </c>
      <c r="E188" s="127" t="s">
        <v>185</v>
      </c>
      <c r="F188" s="127" t="s">
        <v>304</v>
      </c>
      <c r="I188" s="120"/>
      <c r="J188" s="128">
        <f>BK188</f>
        <v>0</v>
      </c>
      <c r="L188" s="117"/>
      <c r="M188" s="122"/>
      <c r="P188" s="123">
        <f>SUM(P189:P206)</f>
        <v>0</v>
      </c>
      <c r="R188" s="123">
        <f>SUM(R189:R206)</f>
        <v>5.2760000000000007</v>
      </c>
      <c r="T188" s="124">
        <f>SUM(T189:T206)</f>
        <v>1.458</v>
      </c>
      <c r="AR188" s="118" t="s">
        <v>77</v>
      </c>
      <c r="AT188" s="125" t="s">
        <v>68</v>
      </c>
      <c r="AU188" s="125" t="s">
        <v>77</v>
      </c>
      <c r="AY188" s="118" t="s">
        <v>130</v>
      </c>
      <c r="BK188" s="126">
        <f>SUM(BK189:BK206)</f>
        <v>0</v>
      </c>
    </row>
    <row r="189" spans="2:65" s="1" customFormat="1" ht="21.75" customHeight="1">
      <c r="B189" s="33"/>
      <c r="C189" s="129" t="s">
        <v>305</v>
      </c>
      <c r="D189" s="129" t="s">
        <v>132</v>
      </c>
      <c r="E189" s="130" t="s">
        <v>306</v>
      </c>
      <c r="F189" s="131" t="s">
        <v>307</v>
      </c>
      <c r="G189" s="132" t="s">
        <v>157</v>
      </c>
      <c r="H189" s="133">
        <v>2.4300000000000002</v>
      </c>
      <c r="I189" s="134"/>
      <c r="J189" s="135">
        <f>ROUND(I189*H189,2)</f>
        <v>0</v>
      </c>
      <c r="K189" s="131" t="s">
        <v>135</v>
      </c>
      <c r="L189" s="33"/>
      <c r="M189" s="136" t="s">
        <v>19</v>
      </c>
      <c r="N189" s="137" t="s">
        <v>40</v>
      </c>
      <c r="P189" s="138">
        <f>O189*H189</f>
        <v>0</v>
      </c>
      <c r="Q189" s="138">
        <v>0</v>
      </c>
      <c r="R189" s="138">
        <f>Q189*H189</f>
        <v>0</v>
      </c>
      <c r="S189" s="138">
        <v>0.6</v>
      </c>
      <c r="T189" s="139">
        <f>S189*H189</f>
        <v>1.458</v>
      </c>
      <c r="AR189" s="140" t="s">
        <v>136</v>
      </c>
      <c r="AT189" s="140" t="s">
        <v>132</v>
      </c>
      <c r="AU189" s="140" t="s">
        <v>79</v>
      </c>
      <c r="AY189" s="18" t="s">
        <v>130</v>
      </c>
      <c r="BE189" s="141">
        <f>IF(N189="základní",J189,0)</f>
        <v>0</v>
      </c>
      <c r="BF189" s="141">
        <f>IF(N189="snížená",J189,0)</f>
        <v>0</v>
      </c>
      <c r="BG189" s="141">
        <f>IF(N189="zákl. přenesená",J189,0)</f>
        <v>0</v>
      </c>
      <c r="BH189" s="141">
        <f>IF(N189="sníž. přenesená",J189,0)</f>
        <v>0</v>
      </c>
      <c r="BI189" s="141">
        <f>IF(N189="nulová",J189,0)</f>
        <v>0</v>
      </c>
      <c r="BJ189" s="18" t="s">
        <v>77</v>
      </c>
      <c r="BK189" s="141">
        <f>ROUND(I189*H189,2)</f>
        <v>0</v>
      </c>
      <c r="BL189" s="18" t="s">
        <v>136</v>
      </c>
      <c r="BM189" s="140" t="s">
        <v>308</v>
      </c>
    </row>
    <row r="190" spans="2:65" s="1" customFormat="1" ht="11.25">
      <c r="B190" s="33"/>
      <c r="D190" s="142" t="s">
        <v>138</v>
      </c>
      <c r="F190" s="143" t="s">
        <v>309</v>
      </c>
      <c r="I190" s="144"/>
      <c r="L190" s="33"/>
      <c r="M190" s="145"/>
      <c r="T190" s="54"/>
      <c r="AT190" s="18" t="s">
        <v>138</v>
      </c>
      <c r="AU190" s="18" t="s">
        <v>79</v>
      </c>
    </row>
    <row r="191" spans="2:65" s="13" customFormat="1" ht="11.25">
      <c r="B191" s="153"/>
      <c r="D191" s="147" t="s">
        <v>140</v>
      </c>
      <c r="E191" s="154" t="s">
        <v>19</v>
      </c>
      <c r="F191" s="155" t="s">
        <v>310</v>
      </c>
      <c r="H191" s="156">
        <v>2.4300000000000002</v>
      </c>
      <c r="I191" s="157"/>
      <c r="L191" s="153"/>
      <c r="M191" s="158"/>
      <c r="T191" s="159"/>
      <c r="AT191" s="154" t="s">
        <v>140</v>
      </c>
      <c r="AU191" s="154" t="s">
        <v>79</v>
      </c>
      <c r="AV191" s="13" t="s">
        <v>79</v>
      </c>
      <c r="AW191" s="13" t="s">
        <v>31</v>
      </c>
      <c r="AX191" s="13" t="s">
        <v>77</v>
      </c>
      <c r="AY191" s="154" t="s">
        <v>130</v>
      </c>
    </row>
    <row r="192" spans="2:65" s="1" customFormat="1" ht="16.5" customHeight="1">
      <c r="B192" s="33"/>
      <c r="C192" s="129" t="s">
        <v>311</v>
      </c>
      <c r="D192" s="129" t="s">
        <v>132</v>
      </c>
      <c r="E192" s="130" t="s">
        <v>312</v>
      </c>
      <c r="F192" s="131" t="s">
        <v>313</v>
      </c>
      <c r="G192" s="132" t="s">
        <v>245</v>
      </c>
      <c r="H192" s="133">
        <v>1</v>
      </c>
      <c r="I192" s="134"/>
      <c r="J192" s="135">
        <f>ROUND(I192*H192,2)</f>
        <v>0</v>
      </c>
      <c r="K192" s="131" t="s">
        <v>135</v>
      </c>
      <c r="L192" s="33"/>
      <c r="M192" s="136" t="s">
        <v>19</v>
      </c>
      <c r="N192" s="137" t="s">
        <v>40</v>
      </c>
      <c r="P192" s="138">
        <f>O192*H192</f>
        <v>0</v>
      </c>
      <c r="Q192" s="138">
        <v>0.45839999999999997</v>
      </c>
      <c r="R192" s="138">
        <f>Q192*H192</f>
        <v>0.45839999999999997</v>
      </c>
      <c r="S192" s="138">
        <v>0</v>
      </c>
      <c r="T192" s="139">
        <f>S192*H192</f>
        <v>0</v>
      </c>
      <c r="AR192" s="140" t="s">
        <v>136</v>
      </c>
      <c r="AT192" s="140" t="s">
        <v>132</v>
      </c>
      <c r="AU192" s="140" t="s">
        <v>79</v>
      </c>
      <c r="AY192" s="18" t="s">
        <v>130</v>
      </c>
      <c r="BE192" s="141">
        <f>IF(N192="základní",J192,0)</f>
        <v>0</v>
      </c>
      <c r="BF192" s="141">
        <f>IF(N192="snížená",J192,0)</f>
        <v>0</v>
      </c>
      <c r="BG192" s="141">
        <f>IF(N192="zákl. přenesená",J192,0)</f>
        <v>0</v>
      </c>
      <c r="BH192" s="141">
        <f>IF(N192="sníž. přenesená",J192,0)</f>
        <v>0</v>
      </c>
      <c r="BI192" s="141">
        <f>IF(N192="nulová",J192,0)</f>
        <v>0</v>
      </c>
      <c r="BJ192" s="18" t="s">
        <v>77</v>
      </c>
      <c r="BK192" s="141">
        <f>ROUND(I192*H192,2)</f>
        <v>0</v>
      </c>
      <c r="BL192" s="18" t="s">
        <v>136</v>
      </c>
      <c r="BM192" s="140" t="s">
        <v>314</v>
      </c>
    </row>
    <row r="193" spans="2:65" s="1" customFormat="1" ht="11.25">
      <c r="B193" s="33"/>
      <c r="D193" s="142" t="s">
        <v>138</v>
      </c>
      <c r="F193" s="143" t="s">
        <v>315</v>
      </c>
      <c r="I193" s="144"/>
      <c r="L193" s="33"/>
      <c r="M193" s="145"/>
      <c r="T193" s="54"/>
      <c r="AT193" s="18" t="s">
        <v>138</v>
      </c>
      <c r="AU193" s="18" t="s">
        <v>79</v>
      </c>
    </row>
    <row r="194" spans="2:65" s="1" customFormat="1" ht="16.5" customHeight="1">
      <c r="B194" s="33"/>
      <c r="C194" s="168" t="s">
        <v>316</v>
      </c>
      <c r="D194" s="168" t="s">
        <v>199</v>
      </c>
      <c r="E194" s="169" t="s">
        <v>317</v>
      </c>
      <c r="F194" s="170" t="s">
        <v>318</v>
      </c>
      <c r="G194" s="171" t="s">
        <v>245</v>
      </c>
      <c r="H194" s="172">
        <v>1</v>
      </c>
      <c r="I194" s="173"/>
      <c r="J194" s="174">
        <f>ROUND(I194*H194,2)</f>
        <v>0</v>
      </c>
      <c r="K194" s="170" t="s">
        <v>135</v>
      </c>
      <c r="L194" s="175"/>
      <c r="M194" s="176" t="s">
        <v>19</v>
      </c>
      <c r="N194" s="177" t="s">
        <v>40</v>
      </c>
      <c r="P194" s="138">
        <f>O194*H194</f>
        <v>0</v>
      </c>
      <c r="Q194" s="138">
        <v>2.1120000000000001</v>
      </c>
      <c r="R194" s="138">
        <f>Q194*H194</f>
        <v>2.1120000000000001</v>
      </c>
      <c r="S194" s="138">
        <v>0</v>
      </c>
      <c r="T194" s="139">
        <f>S194*H194</f>
        <v>0</v>
      </c>
      <c r="AR194" s="140" t="s">
        <v>185</v>
      </c>
      <c r="AT194" s="140" t="s">
        <v>199</v>
      </c>
      <c r="AU194" s="140" t="s">
        <v>79</v>
      </c>
      <c r="AY194" s="18" t="s">
        <v>130</v>
      </c>
      <c r="BE194" s="141">
        <f>IF(N194="základní",J194,0)</f>
        <v>0</v>
      </c>
      <c r="BF194" s="141">
        <f>IF(N194="snížená",J194,0)</f>
        <v>0</v>
      </c>
      <c r="BG194" s="141">
        <f>IF(N194="zákl. přenesená",J194,0)</f>
        <v>0</v>
      </c>
      <c r="BH194" s="141">
        <f>IF(N194="sníž. přenesená",J194,0)</f>
        <v>0</v>
      </c>
      <c r="BI194" s="141">
        <f>IF(N194="nulová",J194,0)</f>
        <v>0</v>
      </c>
      <c r="BJ194" s="18" t="s">
        <v>77</v>
      </c>
      <c r="BK194" s="141">
        <f>ROUND(I194*H194,2)</f>
        <v>0</v>
      </c>
      <c r="BL194" s="18" t="s">
        <v>136</v>
      </c>
      <c r="BM194" s="140" t="s">
        <v>319</v>
      </c>
    </row>
    <row r="195" spans="2:65" s="1" customFormat="1" ht="16.5" customHeight="1">
      <c r="B195" s="33"/>
      <c r="C195" s="129" t="s">
        <v>320</v>
      </c>
      <c r="D195" s="129" t="s">
        <v>132</v>
      </c>
      <c r="E195" s="130" t="s">
        <v>321</v>
      </c>
      <c r="F195" s="131" t="s">
        <v>322</v>
      </c>
      <c r="G195" s="132" t="s">
        <v>245</v>
      </c>
      <c r="H195" s="133">
        <v>6</v>
      </c>
      <c r="I195" s="134"/>
      <c r="J195" s="135">
        <f>ROUND(I195*H195,2)</f>
        <v>0</v>
      </c>
      <c r="K195" s="131" t="s">
        <v>135</v>
      </c>
      <c r="L195" s="33"/>
      <c r="M195" s="136" t="s">
        <v>19</v>
      </c>
      <c r="N195" s="137" t="s">
        <v>40</v>
      </c>
      <c r="P195" s="138">
        <f>O195*H195</f>
        <v>0</v>
      </c>
      <c r="Q195" s="138">
        <v>0.12526000000000001</v>
      </c>
      <c r="R195" s="138">
        <f>Q195*H195</f>
        <v>0.75156000000000001</v>
      </c>
      <c r="S195" s="138">
        <v>0</v>
      </c>
      <c r="T195" s="139">
        <f>S195*H195</f>
        <v>0</v>
      </c>
      <c r="AR195" s="140" t="s">
        <v>136</v>
      </c>
      <c r="AT195" s="140" t="s">
        <v>132</v>
      </c>
      <c r="AU195" s="140" t="s">
        <v>79</v>
      </c>
      <c r="AY195" s="18" t="s">
        <v>130</v>
      </c>
      <c r="BE195" s="141">
        <f>IF(N195="základní",J195,0)</f>
        <v>0</v>
      </c>
      <c r="BF195" s="141">
        <f>IF(N195="snížená",J195,0)</f>
        <v>0</v>
      </c>
      <c r="BG195" s="141">
        <f>IF(N195="zákl. přenesená",J195,0)</f>
        <v>0</v>
      </c>
      <c r="BH195" s="141">
        <f>IF(N195="sníž. přenesená",J195,0)</f>
        <v>0</v>
      </c>
      <c r="BI195" s="141">
        <f>IF(N195="nulová",J195,0)</f>
        <v>0</v>
      </c>
      <c r="BJ195" s="18" t="s">
        <v>77</v>
      </c>
      <c r="BK195" s="141">
        <f>ROUND(I195*H195,2)</f>
        <v>0</v>
      </c>
      <c r="BL195" s="18" t="s">
        <v>136</v>
      </c>
      <c r="BM195" s="140" t="s">
        <v>323</v>
      </c>
    </row>
    <row r="196" spans="2:65" s="1" customFormat="1" ht="11.25">
      <c r="B196" s="33"/>
      <c r="D196" s="142" t="s">
        <v>138</v>
      </c>
      <c r="F196" s="143" t="s">
        <v>324</v>
      </c>
      <c r="I196" s="144"/>
      <c r="L196" s="33"/>
      <c r="M196" s="145"/>
      <c r="T196" s="54"/>
      <c r="AT196" s="18" t="s">
        <v>138</v>
      </c>
      <c r="AU196" s="18" t="s">
        <v>79</v>
      </c>
    </row>
    <row r="197" spans="2:65" s="1" customFormat="1" ht="16.5" customHeight="1">
      <c r="B197" s="33"/>
      <c r="C197" s="168" t="s">
        <v>325</v>
      </c>
      <c r="D197" s="168" t="s">
        <v>199</v>
      </c>
      <c r="E197" s="169" t="s">
        <v>326</v>
      </c>
      <c r="F197" s="170" t="s">
        <v>327</v>
      </c>
      <c r="G197" s="171" t="s">
        <v>245</v>
      </c>
      <c r="H197" s="172">
        <v>6</v>
      </c>
      <c r="I197" s="173"/>
      <c r="J197" s="174">
        <f>ROUND(I197*H197,2)</f>
        <v>0</v>
      </c>
      <c r="K197" s="170" t="s">
        <v>135</v>
      </c>
      <c r="L197" s="175"/>
      <c r="M197" s="176" t="s">
        <v>19</v>
      </c>
      <c r="N197" s="177" t="s">
        <v>40</v>
      </c>
      <c r="P197" s="138">
        <f>O197*H197</f>
        <v>0</v>
      </c>
      <c r="Q197" s="138">
        <v>0.13500000000000001</v>
      </c>
      <c r="R197" s="138">
        <f>Q197*H197</f>
        <v>0.81</v>
      </c>
      <c r="S197" s="138">
        <v>0</v>
      </c>
      <c r="T197" s="139">
        <f>S197*H197</f>
        <v>0</v>
      </c>
      <c r="AR197" s="140" t="s">
        <v>185</v>
      </c>
      <c r="AT197" s="140" t="s">
        <v>199</v>
      </c>
      <c r="AU197" s="140" t="s">
        <v>79</v>
      </c>
      <c r="AY197" s="18" t="s">
        <v>130</v>
      </c>
      <c r="BE197" s="141">
        <f>IF(N197="základní",J197,0)</f>
        <v>0</v>
      </c>
      <c r="BF197" s="141">
        <f>IF(N197="snížená",J197,0)</f>
        <v>0</v>
      </c>
      <c r="BG197" s="141">
        <f>IF(N197="zákl. přenesená",J197,0)</f>
        <v>0</v>
      </c>
      <c r="BH197" s="141">
        <f>IF(N197="sníž. přenesená",J197,0)</f>
        <v>0</v>
      </c>
      <c r="BI197" s="141">
        <f>IF(N197="nulová",J197,0)</f>
        <v>0</v>
      </c>
      <c r="BJ197" s="18" t="s">
        <v>77</v>
      </c>
      <c r="BK197" s="141">
        <f>ROUND(I197*H197,2)</f>
        <v>0</v>
      </c>
      <c r="BL197" s="18" t="s">
        <v>136</v>
      </c>
      <c r="BM197" s="140" t="s">
        <v>328</v>
      </c>
    </row>
    <row r="198" spans="2:65" s="1" customFormat="1" ht="16.5" customHeight="1">
      <c r="B198" s="33"/>
      <c r="C198" s="129" t="s">
        <v>329</v>
      </c>
      <c r="D198" s="129" t="s">
        <v>132</v>
      </c>
      <c r="E198" s="130" t="s">
        <v>330</v>
      </c>
      <c r="F198" s="131" t="s">
        <v>331</v>
      </c>
      <c r="G198" s="132" t="s">
        <v>245</v>
      </c>
      <c r="H198" s="133">
        <v>6</v>
      </c>
      <c r="I198" s="134"/>
      <c r="J198" s="135">
        <f>ROUND(I198*H198,2)</f>
        <v>0</v>
      </c>
      <c r="K198" s="131" t="s">
        <v>135</v>
      </c>
      <c r="L198" s="33"/>
      <c r="M198" s="136" t="s">
        <v>19</v>
      </c>
      <c r="N198" s="137" t="s">
        <v>40</v>
      </c>
      <c r="P198" s="138">
        <f>O198*H198</f>
        <v>0</v>
      </c>
      <c r="Q198" s="138">
        <v>3.0759999999999999E-2</v>
      </c>
      <c r="R198" s="138">
        <f>Q198*H198</f>
        <v>0.18456</v>
      </c>
      <c r="S198" s="138">
        <v>0</v>
      </c>
      <c r="T198" s="139">
        <f>S198*H198</f>
        <v>0</v>
      </c>
      <c r="AR198" s="140" t="s">
        <v>136</v>
      </c>
      <c r="AT198" s="140" t="s">
        <v>132</v>
      </c>
      <c r="AU198" s="140" t="s">
        <v>79</v>
      </c>
      <c r="AY198" s="18" t="s">
        <v>130</v>
      </c>
      <c r="BE198" s="141">
        <f>IF(N198="základní",J198,0)</f>
        <v>0</v>
      </c>
      <c r="BF198" s="141">
        <f>IF(N198="snížená",J198,0)</f>
        <v>0</v>
      </c>
      <c r="BG198" s="141">
        <f>IF(N198="zákl. přenesená",J198,0)</f>
        <v>0</v>
      </c>
      <c r="BH198" s="141">
        <f>IF(N198="sníž. přenesená",J198,0)</f>
        <v>0</v>
      </c>
      <c r="BI198" s="141">
        <f>IF(N198="nulová",J198,0)</f>
        <v>0</v>
      </c>
      <c r="BJ198" s="18" t="s">
        <v>77</v>
      </c>
      <c r="BK198" s="141">
        <f>ROUND(I198*H198,2)</f>
        <v>0</v>
      </c>
      <c r="BL198" s="18" t="s">
        <v>136</v>
      </c>
      <c r="BM198" s="140" t="s">
        <v>332</v>
      </c>
    </row>
    <row r="199" spans="2:65" s="1" customFormat="1" ht="11.25">
      <c r="B199" s="33"/>
      <c r="D199" s="142" t="s">
        <v>138</v>
      </c>
      <c r="F199" s="143" t="s">
        <v>333</v>
      </c>
      <c r="I199" s="144"/>
      <c r="L199" s="33"/>
      <c r="M199" s="145"/>
      <c r="T199" s="54"/>
      <c r="AT199" s="18" t="s">
        <v>138</v>
      </c>
      <c r="AU199" s="18" t="s">
        <v>79</v>
      </c>
    </row>
    <row r="200" spans="2:65" s="1" customFormat="1" ht="16.5" customHeight="1">
      <c r="B200" s="33"/>
      <c r="C200" s="168" t="s">
        <v>334</v>
      </c>
      <c r="D200" s="168" t="s">
        <v>199</v>
      </c>
      <c r="E200" s="169" t="s">
        <v>335</v>
      </c>
      <c r="F200" s="170" t="s">
        <v>336</v>
      </c>
      <c r="G200" s="171" t="s">
        <v>245</v>
      </c>
      <c r="H200" s="172">
        <v>6</v>
      </c>
      <c r="I200" s="173"/>
      <c r="J200" s="174">
        <f>ROUND(I200*H200,2)</f>
        <v>0</v>
      </c>
      <c r="K200" s="170" t="s">
        <v>135</v>
      </c>
      <c r="L200" s="175"/>
      <c r="M200" s="176" t="s">
        <v>19</v>
      </c>
      <c r="N200" s="177" t="s">
        <v>40</v>
      </c>
      <c r="P200" s="138">
        <f>O200*H200</f>
        <v>0</v>
      </c>
      <c r="Q200" s="138">
        <v>7.0000000000000007E-2</v>
      </c>
      <c r="R200" s="138">
        <f>Q200*H200</f>
        <v>0.42000000000000004</v>
      </c>
      <c r="S200" s="138">
        <v>0</v>
      </c>
      <c r="T200" s="139">
        <f>S200*H200</f>
        <v>0</v>
      </c>
      <c r="AR200" s="140" t="s">
        <v>185</v>
      </c>
      <c r="AT200" s="140" t="s">
        <v>199</v>
      </c>
      <c r="AU200" s="140" t="s">
        <v>79</v>
      </c>
      <c r="AY200" s="18" t="s">
        <v>130</v>
      </c>
      <c r="BE200" s="141">
        <f>IF(N200="základní",J200,0)</f>
        <v>0</v>
      </c>
      <c r="BF200" s="141">
        <f>IF(N200="snížená",J200,0)</f>
        <v>0</v>
      </c>
      <c r="BG200" s="141">
        <f>IF(N200="zákl. přenesená",J200,0)</f>
        <v>0</v>
      </c>
      <c r="BH200" s="141">
        <f>IF(N200="sníž. přenesená",J200,0)</f>
        <v>0</v>
      </c>
      <c r="BI200" s="141">
        <f>IF(N200="nulová",J200,0)</f>
        <v>0</v>
      </c>
      <c r="BJ200" s="18" t="s">
        <v>77</v>
      </c>
      <c r="BK200" s="141">
        <f>ROUND(I200*H200,2)</f>
        <v>0</v>
      </c>
      <c r="BL200" s="18" t="s">
        <v>136</v>
      </c>
      <c r="BM200" s="140" t="s">
        <v>337</v>
      </c>
    </row>
    <row r="201" spans="2:65" s="1" customFormat="1" ht="16.5" customHeight="1">
      <c r="B201" s="33"/>
      <c r="C201" s="129" t="s">
        <v>338</v>
      </c>
      <c r="D201" s="129" t="s">
        <v>132</v>
      </c>
      <c r="E201" s="130" t="s">
        <v>339</v>
      </c>
      <c r="F201" s="131" t="s">
        <v>340</v>
      </c>
      <c r="G201" s="132" t="s">
        <v>245</v>
      </c>
      <c r="H201" s="133">
        <v>2</v>
      </c>
      <c r="I201" s="134"/>
      <c r="J201" s="135">
        <f>ROUND(I201*H201,2)</f>
        <v>0</v>
      </c>
      <c r="K201" s="131" t="s">
        <v>135</v>
      </c>
      <c r="L201" s="33"/>
      <c r="M201" s="136" t="s">
        <v>19</v>
      </c>
      <c r="N201" s="137" t="s">
        <v>40</v>
      </c>
      <c r="P201" s="138">
        <f>O201*H201</f>
        <v>0</v>
      </c>
      <c r="Q201" s="138">
        <v>0.21734000000000001</v>
      </c>
      <c r="R201" s="138">
        <f>Q201*H201</f>
        <v>0.43468000000000001</v>
      </c>
      <c r="S201" s="138">
        <v>0</v>
      </c>
      <c r="T201" s="139">
        <f>S201*H201</f>
        <v>0</v>
      </c>
      <c r="AR201" s="140" t="s">
        <v>136</v>
      </c>
      <c r="AT201" s="140" t="s">
        <v>132</v>
      </c>
      <c r="AU201" s="140" t="s">
        <v>79</v>
      </c>
      <c r="AY201" s="18" t="s">
        <v>130</v>
      </c>
      <c r="BE201" s="141">
        <f>IF(N201="základní",J201,0)</f>
        <v>0</v>
      </c>
      <c r="BF201" s="141">
        <f>IF(N201="snížená",J201,0)</f>
        <v>0</v>
      </c>
      <c r="BG201" s="141">
        <f>IF(N201="zákl. přenesená",J201,0)</f>
        <v>0</v>
      </c>
      <c r="BH201" s="141">
        <f>IF(N201="sníž. přenesená",J201,0)</f>
        <v>0</v>
      </c>
      <c r="BI201" s="141">
        <f>IF(N201="nulová",J201,0)</f>
        <v>0</v>
      </c>
      <c r="BJ201" s="18" t="s">
        <v>77</v>
      </c>
      <c r="BK201" s="141">
        <f>ROUND(I201*H201,2)</f>
        <v>0</v>
      </c>
      <c r="BL201" s="18" t="s">
        <v>136</v>
      </c>
      <c r="BM201" s="140" t="s">
        <v>341</v>
      </c>
    </row>
    <row r="202" spans="2:65" s="1" customFormat="1" ht="11.25">
      <c r="B202" s="33"/>
      <c r="D202" s="142" t="s">
        <v>138</v>
      </c>
      <c r="F202" s="143" t="s">
        <v>342</v>
      </c>
      <c r="I202" s="144"/>
      <c r="L202" s="33"/>
      <c r="M202" s="145"/>
      <c r="T202" s="54"/>
      <c r="AT202" s="18" t="s">
        <v>138</v>
      </c>
      <c r="AU202" s="18" t="s">
        <v>79</v>
      </c>
    </row>
    <row r="203" spans="2:65" s="1" customFormat="1" ht="16.5" customHeight="1">
      <c r="B203" s="33"/>
      <c r="C203" s="168" t="s">
        <v>343</v>
      </c>
      <c r="D203" s="168" t="s">
        <v>199</v>
      </c>
      <c r="E203" s="169" t="s">
        <v>344</v>
      </c>
      <c r="F203" s="170" t="s">
        <v>345</v>
      </c>
      <c r="G203" s="171" t="s">
        <v>245</v>
      </c>
      <c r="H203" s="172">
        <v>2</v>
      </c>
      <c r="I203" s="173"/>
      <c r="J203" s="174">
        <f>ROUND(I203*H203,2)</f>
        <v>0</v>
      </c>
      <c r="K203" s="170" t="s">
        <v>135</v>
      </c>
      <c r="L203" s="175"/>
      <c r="M203" s="176" t="s">
        <v>19</v>
      </c>
      <c r="N203" s="177" t="s">
        <v>40</v>
      </c>
      <c r="P203" s="138">
        <f>O203*H203</f>
        <v>0</v>
      </c>
      <c r="Q203" s="138">
        <v>5.2400000000000002E-2</v>
      </c>
      <c r="R203" s="138">
        <f>Q203*H203</f>
        <v>0.1048</v>
      </c>
      <c r="S203" s="138">
        <v>0</v>
      </c>
      <c r="T203" s="139">
        <f>S203*H203</f>
        <v>0</v>
      </c>
      <c r="AR203" s="140" t="s">
        <v>185</v>
      </c>
      <c r="AT203" s="140" t="s">
        <v>199</v>
      </c>
      <c r="AU203" s="140" t="s">
        <v>79</v>
      </c>
      <c r="AY203" s="18" t="s">
        <v>130</v>
      </c>
      <c r="BE203" s="141">
        <f>IF(N203="základní",J203,0)</f>
        <v>0</v>
      </c>
      <c r="BF203" s="141">
        <f>IF(N203="snížená",J203,0)</f>
        <v>0</v>
      </c>
      <c r="BG203" s="141">
        <f>IF(N203="zákl. přenesená",J203,0)</f>
        <v>0</v>
      </c>
      <c r="BH203" s="141">
        <f>IF(N203="sníž. přenesená",J203,0)</f>
        <v>0</v>
      </c>
      <c r="BI203" s="141">
        <f>IF(N203="nulová",J203,0)</f>
        <v>0</v>
      </c>
      <c r="BJ203" s="18" t="s">
        <v>77</v>
      </c>
      <c r="BK203" s="141">
        <f>ROUND(I203*H203,2)</f>
        <v>0</v>
      </c>
      <c r="BL203" s="18" t="s">
        <v>136</v>
      </c>
      <c r="BM203" s="140" t="s">
        <v>346</v>
      </c>
    </row>
    <row r="204" spans="2:65" s="1" customFormat="1" ht="16.5" customHeight="1">
      <c r="B204" s="33"/>
      <c r="C204" s="129" t="s">
        <v>347</v>
      </c>
      <c r="D204" s="129" t="s">
        <v>132</v>
      </c>
      <c r="E204" s="130" t="s">
        <v>348</v>
      </c>
      <c r="F204" s="131" t="s">
        <v>349</v>
      </c>
      <c r="G204" s="132" t="s">
        <v>157</v>
      </c>
      <c r="H204" s="133">
        <v>3</v>
      </c>
      <c r="I204" s="134"/>
      <c r="J204" s="135">
        <f>ROUND(I204*H204,2)</f>
        <v>0</v>
      </c>
      <c r="K204" s="131" t="s">
        <v>135</v>
      </c>
      <c r="L204" s="33"/>
      <c r="M204" s="136" t="s">
        <v>19</v>
      </c>
      <c r="N204" s="137" t="s">
        <v>40</v>
      </c>
      <c r="P204" s="138">
        <f>O204*H204</f>
        <v>0</v>
      </c>
      <c r="Q204" s="138">
        <v>0</v>
      </c>
      <c r="R204" s="138">
        <f>Q204*H204</f>
        <v>0</v>
      </c>
      <c r="S204" s="138">
        <v>0</v>
      </c>
      <c r="T204" s="139">
        <f>S204*H204</f>
        <v>0</v>
      </c>
      <c r="AR204" s="140" t="s">
        <v>136</v>
      </c>
      <c r="AT204" s="140" t="s">
        <v>132</v>
      </c>
      <c r="AU204" s="140" t="s">
        <v>79</v>
      </c>
      <c r="AY204" s="18" t="s">
        <v>130</v>
      </c>
      <c r="BE204" s="141">
        <f>IF(N204="základní",J204,0)</f>
        <v>0</v>
      </c>
      <c r="BF204" s="141">
        <f>IF(N204="snížená",J204,0)</f>
        <v>0</v>
      </c>
      <c r="BG204" s="141">
        <f>IF(N204="zákl. přenesená",J204,0)</f>
        <v>0</v>
      </c>
      <c r="BH204" s="141">
        <f>IF(N204="sníž. přenesená",J204,0)</f>
        <v>0</v>
      </c>
      <c r="BI204" s="141">
        <f>IF(N204="nulová",J204,0)</f>
        <v>0</v>
      </c>
      <c r="BJ204" s="18" t="s">
        <v>77</v>
      </c>
      <c r="BK204" s="141">
        <f>ROUND(I204*H204,2)</f>
        <v>0</v>
      </c>
      <c r="BL204" s="18" t="s">
        <v>136</v>
      </c>
      <c r="BM204" s="140" t="s">
        <v>350</v>
      </c>
    </row>
    <row r="205" spans="2:65" s="1" customFormat="1" ht="11.25">
      <c r="B205" s="33"/>
      <c r="D205" s="142" t="s">
        <v>138</v>
      </c>
      <c r="F205" s="143" t="s">
        <v>351</v>
      </c>
      <c r="I205" s="144"/>
      <c r="L205" s="33"/>
      <c r="M205" s="145"/>
      <c r="T205" s="54"/>
      <c r="AT205" s="18" t="s">
        <v>138</v>
      </c>
      <c r="AU205" s="18" t="s">
        <v>79</v>
      </c>
    </row>
    <row r="206" spans="2:65" s="13" customFormat="1" ht="11.25">
      <c r="B206" s="153"/>
      <c r="D206" s="147" t="s">
        <v>140</v>
      </c>
      <c r="E206" s="154" t="s">
        <v>19</v>
      </c>
      <c r="F206" s="155" t="s">
        <v>352</v>
      </c>
      <c r="H206" s="156">
        <v>3</v>
      </c>
      <c r="I206" s="157"/>
      <c r="L206" s="153"/>
      <c r="M206" s="158"/>
      <c r="T206" s="159"/>
      <c r="AT206" s="154" t="s">
        <v>140</v>
      </c>
      <c r="AU206" s="154" t="s">
        <v>79</v>
      </c>
      <c r="AV206" s="13" t="s">
        <v>79</v>
      </c>
      <c r="AW206" s="13" t="s">
        <v>31</v>
      </c>
      <c r="AX206" s="13" t="s">
        <v>77</v>
      </c>
      <c r="AY206" s="154" t="s">
        <v>130</v>
      </c>
    </row>
    <row r="207" spans="2:65" s="11" customFormat="1" ht="22.9" customHeight="1">
      <c r="B207" s="117"/>
      <c r="D207" s="118" t="s">
        <v>68</v>
      </c>
      <c r="E207" s="127" t="s">
        <v>191</v>
      </c>
      <c r="F207" s="127" t="s">
        <v>353</v>
      </c>
      <c r="I207" s="120"/>
      <c r="J207" s="128">
        <f>BK207</f>
        <v>0</v>
      </c>
      <c r="L207" s="117"/>
      <c r="M207" s="122"/>
      <c r="P207" s="123">
        <f>SUM(P208:P267)</f>
        <v>0</v>
      </c>
      <c r="R207" s="123">
        <f>SUM(R208:R267)</f>
        <v>109.46367008000003</v>
      </c>
      <c r="T207" s="124">
        <f>SUM(T208:T267)</f>
        <v>0</v>
      </c>
      <c r="AR207" s="118" t="s">
        <v>77</v>
      </c>
      <c r="AT207" s="125" t="s">
        <v>68</v>
      </c>
      <c r="AU207" s="125" t="s">
        <v>77</v>
      </c>
      <c r="AY207" s="118" t="s">
        <v>130</v>
      </c>
      <c r="BK207" s="126">
        <f>SUM(BK208:BK267)</f>
        <v>0</v>
      </c>
    </row>
    <row r="208" spans="2:65" s="1" customFormat="1" ht="16.5" customHeight="1">
      <c r="B208" s="33"/>
      <c r="C208" s="129" t="s">
        <v>354</v>
      </c>
      <c r="D208" s="129" t="s">
        <v>132</v>
      </c>
      <c r="E208" s="130" t="s">
        <v>355</v>
      </c>
      <c r="F208" s="131" t="s">
        <v>356</v>
      </c>
      <c r="G208" s="132" t="s">
        <v>245</v>
      </c>
      <c r="H208" s="133">
        <v>9</v>
      </c>
      <c r="I208" s="134"/>
      <c r="J208" s="135">
        <f>ROUND(I208*H208,2)</f>
        <v>0</v>
      </c>
      <c r="K208" s="131" t="s">
        <v>135</v>
      </c>
      <c r="L208" s="33"/>
      <c r="M208" s="136" t="s">
        <v>19</v>
      </c>
      <c r="N208" s="137" t="s">
        <v>40</v>
      </c>
      <c r="P208" s="138">
        <f>O208*H208</f>
        <v>0</v>
      </c>
      <c r="Q208" s="138">
        <v>6.9999999999999999E-4</v>
      </c>
      <c r="R208" s="138">
        <f>Q208*H208</f>
        <v>6.3E-3</v>
      </c>
      <c r="S208" s="138">
        <v>0</v>
      </c>
      <c r="T208" s="139">
        <f>S208*H208</f>
        <v>0</v>
      </c>
      <c r="AR208" s="140" t="s">
        <v>136</v>
      </c>
      <c r="AT208" s="140" t="s">
        <v>132</v>
      </c>
      <c r="AU208" s="140" t="s">
        <v>79</v>
      </c>
      <c r="AY208" s="18" t="s">
        <v>130</v>
      </c>
      <c r="BE208" s="141">
        <f>IF(N208="základní",J208,0)</f>
        <v>0</v>
      </c>
      <c r="BF208" s="141">
        <f>IF(N208="snížená",J208,0)</f>
        <v>0</v>
      </c>
      <c r="BG208" s="141">
        <f>IF(N208="zákl. přenesená",J208,0)</f>
        <v>0</v>
      </c>
      <c r="BH208" s="141">
        <f>IF(N208="sníž. přenesená",J208,0)</f>
        <v>0</v>
      </c>
      <c r="BI208" s="141">
        <f>IF(N208="nulová",J208,0)</f>
        <v>0</v>
      </c>
      <c r="BJ208" s="18" t="s">
        <v>77</v>
      </c>
      <c r="BK208" s="141">
        <f>ROUND(I208*H208,2)</f>
        <v>0</v>
      </c>
      <c r="BL208" s="18" t="s">
        <v>136</v>
      </c>
      <c r="BM208" s="140" t="s">
        <v>357</v>
      </c>
    </row>
    <row r="209" spans="2:65" s="1" customFormat="1" ht="11.25">
      <c r="B209" s="33"/>
      <c r="D209" s="142" t="s">
        <v>138</v>
      </c>
      <c r="F209" s="143" t="s">
        <v>358</v>
      </c>
      <c r="I209" s="144"/>
      <c r="L209" s="33"/>
      <c r="M209" s="145"/>
      <c r="T209" s="54"/>
      <c r="AT209" s="18" t="s">
        <v>138</v>
      </c>
      <c r="AU209" s="18" t="s">
        <v>79</v>
      </c>
    </row>
    <row r="210" spans="2:65" s="1" customFormat="1" ht="16.5" customHeight="1">
      <c r="B210" s="33"/>
      <c r="C210" s="168" t="s">
        <v>359</v>
      </c>
      <c r="D210" s="168" t="s">
        <v>199</v>
      </c>
      <c r="E210" s="169" t="s">
        <v>360</v>
      </c>
      <c r="F210" s="170" t="s">
        <v>361</v>
      </c>
      <c r="G210" s="171" t="s">
        <v>245</v>
      </c>
      <c r="H210" s="172">
        <v>2</v>
      </c>
      <c r="I210" s="173"/>
      <c r="J210" s="174">
        <f>ROUND(I210*H210,2)</f>
        <v>0</v>
      </c>
      <c r="K210" s="170" t="s">
        <v>135</v>
      </c>
      <c r="L210" s="175"/>
      <c r="M210" s="176" t="s">
        <v>19</v>
      </c>
      <c r="N210" s="177" t="s">
        <v>40</v>
      </c>
      <c r="P210" s="138">
        <f>O210*H210</f>
        <v>0</v>
      </c>
      <c r="Q210" s="138">
        <v>4.0000000000000001E-3</v>
      </c>
      <c r="R210" s="138">
        <f>Q210*H210</f>
        <v>8.0000000000000002E-3</v>
      </c>
      <c r="S210" s="138">
        <v>0</v>
      </c>
      <c r="T210" s="139">
        <f>S210*H210</f>
        <v>0</v>
      </c>
      <c r="AR210" s="140" t="s">
        <v>185</v>
      </c>
      <c r="AT210" s="140" t="s">
        <v>199</v>
      </c>
      <c r="AU210" s="140" t="s">
        <v>79</v>
      </c>
      <c r="AY210" s="18" t="s">
        <v>130</v>
      </c>
      <c r="BE210" s="141">
        <f>IF(N210="základní",J210,0)</f>
        <v>0</v>
      </c>
      <c r="BF210" s="141">
        <f>IF(N210="snížená",J210,0)</f>
        <v>0</v>
      </c>
      <c r="BG210" s="141">
        <f>IF(N210="zákl. přenesená",J210,0)</f>
        <v>0</v>
      </c>
      <c r="BH210" s="141">
        <f>IF(N210="sníž. přenesená",J210,0)</f>
        <v>0</v>
      </c>
      <c r="BI210" s="141">
        <f>IF(N210="nulová",J210,0)</f>
        <v>0</v>
      </c>
      <c r="BJ210" s="18" t="s">
        <v>77</v>
      </c>
      <c r="BK210" s="141">
        <f>ROUND(I210*H210,2)</f>
        <v>0</v>
      </c>
      <c r="BL210" s="18" t="s">
        <v>136</v>
      </c>
      <c r="BM210" s="140" t="s">
        <v>362</v>
      </c>
    </row>
    <row r="211" spans="2:65" s="13" customFormat="1" ht="11.25">
      <c r="B211" s="153"/>
      <c r="D211" s="147" t="s">
        <v>140</v>
      </c>
      <c r="E211" s="154" t="s">
        <v>19</v>
      </c>
      <c r="F211" s="155" t="s">
        <v>363</v>
      </c>
      <c r="H211" s="156">
        <v>2</v>
      </c>
      <c r="I211" s="157"/>
      <c r="L211" s="153"/>
      <c r="M211" s="158"/>
      <c r="T211" s="159"/>
      <c r="AT211" s="154" t="s">
        <v>140</v>
      </c>
      <c r="AU211" s="154" t="s">
        <v>79</v>
      </c>
      <c r="AV211" s="13" t="s">
        <v>79</v>
      </c>
      <c r="AW211" s="13" t="s">
        <v>31</v>
      </c>
      <c r="AX211" s="13" t="s">
        <v>77</v>
      </c>
      <c r="AY211" s="154" t="s">
        <v>130</v>
      </c>
    </row>
    <row r="212" spans="2:65" s="1" customFormat="1" ht="16.5" customHeight="1">
      <c r="B212" s="33"/>
      <c r="C212" s="168" t="s">
        <v>364</v>
      </c>
      <c r="D212" s="168" t="s">
        <v>199</v>
      </c>
      <c r="E212" s="169" t="s">
        <v>365</v>
      </c>
      <c r="F212" s="170" t="s">
        <v>366</v>
      </c>
      <c r="G212" s="171" t="s">
        <v>245</v>
      </c>
      <c r="H212" s="172">
        <v>2</v>
      </c>
      <c r="I212" s="173"/>
      <c r="J212" s="174">
        <f>ROUND(I212*H212,2)</f>
        <v>0</v>
      </c>
      <c r="K212" s="170" t="s">
        <v>135</v>
      </c>
      <c r="L212" s="175"/>
      <c r="M212" s="176" t="s">
        <v>19</v>
      </c>
      <c r="N212" s="177" t="s">
        <v>40</v>
      </c>
      <c r="P212" s="138">
        <f>O212*H212</f>
        <v>0</v>
      </c>
      <c r="Q212" s="138">
        <v>5.0000000000000001E-3</v>
      </c>
      <c r="R212" s="138">
        <f>Q212*H212</f>
        <v>0.01</v>
      </c>
      <c r="S212" s="138">
        <v>0</v>
      </c>
      <c r="T212" s="139">
        <f>S212*H212</f>
        <v>0</v>
      </c>
      <c r="AR212" s="140" t="s">
        <v>185</v>
      </c>
      <c r="AT212" s="140" t="s">
        <v>199</v>
      </c>
      <c r="AU212" s="140" t="s">
        <v>79</v>
      </c>
      <c r="AY212" s="18" t="s">
        <v>130</v>
      </c>
      <c r="BE212" s="141">
        <f>IF(N212="základní",J212,0)</f>
        <v>0</v>
      </c>
      <c r="BF212" s="141">
        <f>IF(N212="snížená",J212,0)</f>
        <v>0</v>
      </c>
      <c r="BG212" s="141">
        <f>IF(N212="zákl. přenesená",J212,0)</f>
        <v>0</v>
      </c>
      <c r="BH212" s="141">
        <f>IF(N212="sníž. přenesená",J212,0)</f>
        <v>0</v>
      </c>
      <c r="BI212" s="141">
        <f>IF(N212="nulová",J212,0)</f>
        <v>0</v>
      </c>
      <c r="BJ212" s="18" t="s">
        <v>77</v>
      </c>
      <c r="BK212" s="141">
        <f>ROUND(I212*H212,2)</f>
        <v>0</v>
      </c>
      <c r="BL212" s="18" t="s">
        <v>136</v>
      </c>
      <c r="BM212" s="140" t="s">
        <v>367</v>
      </c>
    </row>
    <row r="213" spans="2:65" s="13" customFormat="1" ht="11.25">
      <c r="B213" s="153"/>
      <c r="D213" s="147" t="s">
        <v>140</v>
      </c>
      <c r="E213" s="154" t="s">
        <v>19</v>
      </c>
      <c r="F213" s="155" t="s">
        <v>368</v>
      </c>
      <c r="H213" s="156">
        <v>2</v>
      </c>
      <c r="I213" s="157"/>
      <c r="L213" s="153"/>
      <c r="M213" s="158"/>
      <c r="T213" s="159"/>
      <c r="AT213" s="154" t="s">
        <v>140</v>
      </c>
      <c r="AU213" s="154" t="s">
        <v>79</v>
      </c>
      <c r="AV213" s="13" t="s">
        <v>79</v>
      </c>
      <c r="AW213" s="13" t="s">
        <v>31</v>
      </c>
      <c r="AX213" s="13" t="s">
        <v>77</v>
      </c>
      <c r="AY213" s="154" t="s">
        <v>130</v>
      </c>
    </row>
    <row r="214" spans="2:65" s="1" customFormat="1" ht="16.5" customHeight="1">
      <c r="B214" s="33"/>
      <c r="C214" s="168" t="s">
        <v>369</v>
      </c>
      <c r="D214" s="168" t="s">
        <v>199</v>
      </c>
      <c r="E214" s="169" t="s">
        <v>370</v>
      </c>
      <c r="F214" s="170" t="s">
        <v>371</v>
      </c>
      <c r="G214" s="171" t="s">
        <v>245</v>
      </c>
      <c r="H214" s="172">
        <v>2</v>
      </c>
      <c r="I214" s="173"/>
      <c r="J214" s="174">
        <f>ROUND(I214*H214,2)</f>
        <v>0</v>
      </c>
      <c r="K214" s="170" t="s">
        <v>135</v>
      </c>
      <c r="L214" s="175"/>
      <c r="M214" s="176" t="s">
        <v>19</v>
      </c>
      <c r="N214" s="177" t="s">
        <v>40</v>
      </c>
      <c r="P214" s="138">
        <f>O214*H214</f>
        <v>0</v>
      </c>
      <c r="Q214" s="138">
        <v>1.2999999999999999E-3</v>
      </c>
      <c r="R214" s="138">
        <f>Q214*H214</f>
        <v>2.5999999999999999E-3</v>
      </c>
      <c r="S214" s="138">
        <v>0</v>
      </c>
      <c r="T214" s="139">
        <f>S214*H214</f>
        <v>0</v>
      </c>
      <c r="AR214" s="140" t="s">
        <v>185</v>
      </c>
      <c r="AT214" s="140" t="s">
        <v>199</v>
      </c>
      <c r="AU214" s="140" t="s">
        <v>79</v>
      </c>
      <c r="AY214" s="18" t="s">
        <v>130</v>
      </c>
      <c r="BE214" s="141">
        <f>IF(N214="základní",J214,0)</f>
        <v>0</v>
      </c>
      <c r="BF214" s="141">
        <f>IF(N214="snížená",J214,0)</f>
        <v>0</v>
      </c>
      <c r="BG214" s="141">
        <f>IF(N214="zákl. přenesená",J214,0)</f>
        <v>0</v>
      </c>
      <c r="BH214" s="141">
        <f>IF(N214="sníž. přenesená",J214,0)</f>
        <v>0</v>
      </c>
      <c r="BI214" s="141">
        <f>IF(N214="nulová",J214,0)</f>
        <v>0</v>
      </c>
      <c r="BJ214" s="18" t="s">
        <v>77</v>
      </c>
      <c r="BK214" s="141">
        <f>ROUND(I214*H214,2)</f>
        <v>0</v>
      </c>
      <c r="BL214" s="18" t="s">
        <v>136</v>
      </c>
      <c r="BM214" s="140" t="s">
        <v>372</v>
      </c>
    </row>
    <row r="215" spans="2:65" s="13" customFormat="1" ht="11.25">
      <c r="B215" s="153"/>
      <c r="D215" s="147" t="s">
        <v>140</v>
      </c>
      <c r="E215" s="154" t="s">
        <v>19</v>
      </c>
      <c r="F215" s="155" t="s">
        <v>373</v>
      </c>
      <c r="H215" s="156">
        <v>2</v>
      </c>
      <c r="I215" s="157"/>
      <c r="L215" s="153"/>
      <c r="M215" s="158"/>
      <c r="T215" s="159"/>
      <c r="AT215" s="154" t="s">
        <v>140</v>
      </c>
      <c r="AU215" s="154" t="s">
        <v>79</v>
      </c>
      <c r="AV215" s="13" t="s">
        <v>79</v>
      </c>
      <c r="AW215" s="13" t="s">
        <v>31</v>
      </c>
      <c r="AX215" s="13" t="s">
        <v>77</v>
      </c>
      <c r="AY215" s="154" t="s">
        <v>130</v>
      </c>
    </row>
    <row r="216" spans="2:65" s="1" customFormat="1" ht="16.5" customHeight="1">
      <c r="B216" s="33"/>
      <c r="C216" s="168" t="s">
        <v>374</v>
      </c>
      <c r="D216" s="168" t="s">
        <v>199</v>
      </c>
      <c r="E216" s="169" t="s">
        <v>375</v>
      </c>
      <c r="F216" s="170" t="s">
        <v>376</v>
      </c>
      <c r="G216" s="171" t="s">
        <v>245</v>
      </c>
      <c r="H216" s="172">
        <v>2</v>
      </c>
      <c r="I216" s="173"/>
      <c r="J216" s="174">
        <f>ROUND(I216*H216,2)</f>
        <v>0</v>
      </c>
      <c r="K216" s="170" t="s">
        <v>135</v>
      </c>
      <c r="L216" s="175"/>
      <c r="M216" s="176" t="s">
        <v>19</v>
      </c>
      <c r="N216" s="177" t="s">
        <v>40</v>
      </c>
      <c r="P216" s="138">
        <f>O216*H216</f>
        <v>0</v>
      </c>
      <c r="Q216" s="138">
        <v>2.5999999999999999E-3</v>
      </c>
      <c r="R216" s="138">
        <f>Q216*H216</f>
        <v>5.1999999999999998E-3</v>
      </c>
      <c r="S216" s="138">
        <v>0</v>
      </c>
      <c r="T216" s="139">
        <f>S216*H216</f>
        <v>0</v>
      </c>
      <c r="AR216" s="140" t="s">
        <v>185</v>
      </c>
      <c r="AT216" s="140" t="s">
        <v>199</v>
      </c>
      <c r="AU216" s="140" t="s">
        <v>79</v>
      </c>
      <c r="AY216" s="18" t="s">
        <v>130</v>
      </c>
      <c r="BE216" s="141">
        <f>IF(N216="základní",J216,0)</f>
        <v>0</v>
      </c>
      <c r="BF216" s="141">
        <f>IF(N216="snížená",J216,0)</f>
        <v>0</v>
      </c>
      <c r="BG216" s="141">
        <f>IF(N216="zákl. přenesená",J216,0)</f>
        <v>0</v>
      </c>
      <c r="BH216" s="141">
        <f>IF(N216="sníž. přenesená",J216,0)</f>
        <v>0</v>
      </c>
      <c r="BI216" s="141">
        <f>IF(N216="nulová",J216,0)</f>
        <v>0</v>
      </c>
      <c r="BJ216" s="18" t="s">
        <v>77</v>
      </c>
      <c r="BK216" s="141">
        <f>ROUND(I216*H216,2)</f>
        <v>0</v>
      </c>
      <c r="BL216" s="18" t="s">
        <v>136</v>
      </c>
      <c r="BM216" s="140" t="s">
        <v>377</v>
      </c>
    </row>
    <row r="217" spans="2:65" s="13" customFormat="1" ht="11.25">
      <c r="B217" s="153"/>
      <c r="D217" s="147" t="s">
        <v>140</v>
      </c>
      <c r="E217" s="154" t="s">
        <v>19</v>
      </c>
      <c r="F217" s="155" t="s">
        <v>378</v>
      </c>
      <c r="H217" s="156">
        <v>2</v>
      </c>
      <c r="I217" s="157"/>
      <c r="L217" s="153"/>
      <c r="M217" s="158"/>
      <c r="T217" s="159"/>
      <c r="AT217" s="154" t="s">
        <v>140</v>
      </c>
      <c r="AU217" s="154" t="s">
        <v>79</v>
      </c>
      <c r="AV217" s="13" t="s">
        <v>79</v>
      </c>
      <c r="AW217" s="13" t="s">
        <v>31</v>
      </c>
      <c r="AX217" s="13" t="s">
        <v>77</v>
      </c>
      <c r="AY217" s="154" t="s">
        <v>130</v>
      </c>
    </row>
    <row r="218" spans="2:65" s="1" customFormat="1" ht="16.5" customHeight="1">
      <c r="B218" s="33"/>
      <c r="C218" s="168" t="s">
        <v>379</v>
      </c>
      <c r="D218" s="168" t="s">
        <v>199</v>
      </c>
      <c r="E218" s="169" t="s">
        <v>380</v>
      </c>
      <c r="F218" s="170" t="s">
        <v>381</v>
      </c>
      <c r="G218" s="171" t="s">
        <v>245</v>
      </c>
      <c r="H218" s="172">
        <v>1</v>
      </c>
      <c r="I218" s="173"/>
      <c r="J218" s="174">
        <f>ROUND(I218*H218,2)</f>
        <v>0</v>
      </c>
      <c r="K218" s="170" t="s">
        <v>135</v>
      </c>
      <c r="L218" s="175"/>
      <c r="M218" s="176" t="s">
        <v>19</v>
      </c>
      <c r="N218" s="177" t="s">
        <v>40</v>
      </c>
      <c r="P218" s="138">
        <f>O218*H218</f>
        <v>0</v>
      </c>
      <c r="Q218" s="138">
        <v>2.5000000000000001E-3</v>
      </c>
      <c r="R218" s="138">
        <f>Q218*H218</f>
        <v>2.5000000000000001E-3</v>
      </c>
      <c r="S218" s="138">
        <v>0</v>
      </c>
      <c r="T218" s="139">
        <f>S218*H218</f>
        <v>0</v>
      </c>
      <c r="AR218" s="140" t="s">
        <v>185</v>
      </c>
      <c r="AT218" s="140" t="s">
        <v>199</v>
      </c>
      <c r="AU218" s="140" t="s">
        <v>79</v>
      </c>
      <c r="AY218" s="18" t="s">
        <v>130</v>
      </c>
      <c r="BE218" s="141">
        <f>IF(N218="základní",J218,0)</f>
        <v>0</v>
      </c>
      <c r="BF218" s="141">
        <f>IF(N218="snížená",J218,0)</f>
        <v>0</v>
      </c>
      <c r="BG218" s="141">
        <f>IF(N218="zákl. přenesená",J218,0)</f>
        <v>0</v>
      </c>
      <c r="BH218" s="141">
        <f>IF(N218="sníž. přenesená",J218,0)</f>
        <v>0</v>
      </c>
      <c r="BI218" s="141">
        <f>IF(N218="nulová",J218,0)</f>
        <v>0</v>
      </c>
      <c r="BJ218" s="18" t="s">
        <v>77</v>
      </c>
      <c r="BK218" s="141">
        <f>ROUND(I218*H218,2)</f>
        <v>0</v>
      </c>
      <c r="BL218" s="18" t="s">
        <v>136</v>
      </c>
      <c r="BM218" s="140" t="s">
        <v>382</v>
      </c>
    </row>
    <row r="219" spans="2:65" s="13" customFormat="1" ht="11.25">
      <c r="B219" s="153"/>
      <c r="D219" s="147" t="s">
        <v>140</v>
      </c>
      <c r="E219" s="154" t="s">
        <v>19</v>
      </c>
      <c r="F219" s="155" t="s">
        <v>383</v>
      </c>
      <c r="H219" s="156">
        <v>1</v>
      </c>
      <c r="I219" s="157"/>
      <c r="L219" s="153"/>
      <c r="M219" s="158"/>
      <c r="T219" s="159"/>
      <c r="AT219" s="154" t="s">
        <v>140</v>
      </c>
      <c r="AU219" s="154" t="s">
        <v>79</v>
      </c>
      <c r="AV219" s="13" t="s">
        <v>79</v>
      </c>
      <c r="AW219" s="13" t="s">
        <v>31</v>
      </c>
      <c r="AX219" s="13" t="s">
        <v>77</v>
      </c>
      <c r="AY219" s="154" t="s">
        <v>130</v>
      </c>
    </row>
    <row r="220" spans="2:65" s="1" customFormat="1" ht="16.5" customHeight="1">
      <c r="B220" s="33"/>
      <c r="C220" s="129" t="s">
        <v>384</v>
      </c>
      <c r="D220" s="129" t="s">
        <v>132</v>
      </c>
      <c r="E220" s="130" t="s">
        <v>385</v>
      </c>
      <c r="F220" s="131" t="s">
        <v>386</v>
      </c>
      <c r="G220" s="132" t="s">
        <v>245</v>
      </c>
      <c r="H220" s="133">
        <v>2</v>
      </c>
      <c r="I220" s="134"/>
      <c r="J220" s="135">
        <f>ROUND(I220*H220,2)</f>
        <v>0</v>
      </c>
      <c r="K220" s="131" t="s">
        <v>135</v>
      </c>
      <c r="L220" s="33"/>
      <c r="M220" s="136" t="s">
        <v>19</v>
      </c>
      <c r="N220" s="137" t="s">
        <v>40</v>
      </c>
      <c r="P220" s="138">
        <f>O220*H220</f>
        <v>0</v>
      </c>
      <c r="Q220" s="138">
        <v>0</v>
      </c>
      <c r="R220" s="138">
        <f>Q220*H220</f>
        <v>0</v>
      </c>
      <c r="S220" s="138">
        <v>0</v>
      </c>
      <c r="T220" s="139">
        <f>S220*H220</f>
        <v>0</v>
      </c>
      <c r="AR220" s="140" t="s">
        <v>136</v>
      </c>
      <c r="AT220" s="140" t="s">
        <v>132</v>
      </c>
      <c r="AU220" s="140" t="s">
        <v>79</v>
      </c>
      <c r="AY220" s="18" t="s">
        <v>130</v>
      </c>
      <c r="BE220" s="141">
        <f>IF(N220="základní",J220,0)</f>
        <v>0</v>
      </c>
      <c r="BF220" s="141">
        <f>IF(N220="snížená",J220,0)</f>
        <v>0</v>
      </c>
      <c r="BG220" s="141">
        <f>IF(N220="zákl. přenesená",J220,0)</f>
        <v>0</v>
      </c>
      <c r="BH220" s="141">
        <f>IF(N220="sníž. přenesená",J220,0)</f>
        <v>0</v>
      </c>
      <c r="BI220" s="141">
        <f>IF(N220="nulová",J220,0)</f>
        <v>0</v>
      </c>
      <c r="BJ220" s="18" t="s">
        <v>77</v>
      </c>
      <c r="BK220" s="141">
        <f>ROUND(I220*H220,2)</f>
        <v>0</v>
      </c>
      <c r="BL220" s="18" t="s">
        <v>136</v>
      </c>
      <c r="BM220" s="140" t="s">
        <v>387</v>
      </c>
    </row>
    <row r="221" spans="2:65" s="1" customFormat="1" ht="11.25">
      <c r="B221" s="33"/>
      <c r="D221" s="142" t="s">
        <v>138</v>
      </c>
      <c r="F221" s="143" t="s">
        <v>388</v>
      </c>
      <c r="I221" s="144"/>
      <c r="L221" s="33"/>
      <c r="M221" s="145"/>
      <c r="T221" s="54"/>
      <c r="AT221" s="18" t="s">
        <v>138</v>
      </c>
      <c r="AU221" s="18" t="s">
        <v>79</v>
      </c>
    </row>
    <row r="222" spans="2:65" s="1" customFormat="1" ht="16.5" customHeight="1">
      <c r="B222" s="33"/>
      <c r="C222" s="168" t="s">
        <v>389</v>
      </c>
      <c r="D222" s="168" t="s">
        <v>199</v>
      </c>
      <c r="E222" s="169" t="s">
        <v>390</v>
      </c>
      <c r="F222" s="170" t="s">
        <v>391</v>
      </c>
      <c r="G222" s="171" t="s">
        <v>245</v>
      </c>
      <c r="H222" s="172">
        <v>2</v>
      </c>
      <c r="I222" s="173"/>
      <c r="J222" s="174">
        <f>ROUND(I222*H222,2)</f>
        <v>0</v>
      </c>
      <c r="K222" s="170" t="s">
        <v>135</v>
      </c>
      <c r="L222" s="175"/>
      <c r="M222" s="176" t="s">
        <v>19</v>
      </c>
      <c r="N222" s="177" t="s">
        <v>40</v>
      </c>
      <c r="P222" s="138">
        <f>O222*H222</f>
        <v>0</v>
      </c>
      <c r="Q222" s="138">
        <v>5.4000000000000003E-3</v>
      </c>
      <c r="R222" s="138">
        <f>Q222*H222</f>
        <v>1.0800000000000001E-2</v>
      </c>
      <c r="S222" s="138">
        <v>0</v>
      </c>
      <c r="T222" s="139">
        <f>S222*H222</f>
        <v>0</v>
      </c>
      <c r="AR222" s="140" t="s">
        <v>185</v>
      </c>
      <c r="AT222" s="140" t="s">
        <v>199</v>
      </c>
      <c r="AU222" s="140" t="s">
        <v>79</v>
      </c>
      <c r="AY222" s="18" t="s">
        <v>130</v>
      </c>
      <c r="BE222" s="141">
        <f>IF(N222="základní",J222,0)</f>
        <v>0</v>
      </c>
      <c r="BF222" s="141">
        <f>IF(N222="snížená",J222,0)</f>
        <v>0</v>
      </c>
      <c r="BG222" s="141">
        <f>IF(N222="zákl. přenesená",J222,0)</f>
        <v>0</v>
      </c>
      <c r="BH222" s="141">
        <f>IF(N222="sníž. přenesená",J222,0)</f>
        <v>0</v>
      </c>
      <c r="BI222" s="141">
        <f>IF(N222="nulová",J222,0)</f>
        <v>0</v>
      </c>
      <c r="BJ222" s="18" t="s">
        <v>77</v>
      </c>
      <c r="BK222" s="141">
        <f>ROUND(I222*H222,2)</f>
        <v>0</v>
      </c>
      <c r="BL222" s="18" t="s">
        <v>136</v>
      </c>
      <c r="BM222" s="140" t="s">
        <v>392</v>
      </c>
    </row>
    <row r="223" spans="2:65" s="1" customFormat="1" ht="16.5" customHeight="1">
      <c r="B223" s="33"/>
      <c r="C223" s="129" t="s">
        <v>393</v>
      </c>
      <c r="D223" s="129" t="s">
        <v>132</v>
      </c>
      <c r="E223" s="130" t="s">
        <v>394</v>
      </c>
      <c r="F223" s="131" t="s">
        <v>395</v>
      </c>
      <c r="G223" s="132" t="s">
        <v>245</v>
      </c>
      <c r="H223" s="133">
        <v>9</v>
      </c>
      <c r="I223" s="134"/>
      <c r="J223" s="135">
        <f>ROUND(I223*H223,2)</f>
        <v>0</v>
      </c>
      <c r="K223" s="131" t="s">
        <v>135</v>
      </c>
      <c r="L223" s="33"/>
      <c r="M223" s="136" t="s">
        <v>19</v>
      </c>
      <c r="N223" s="137" t="s">
        <v>40</v>
      </c>
      <c r="P223" s="138">
        <f>O223*H223</f>
        <v>0</v>
      </c>
      <c r="Q223" s="138">
        <v>0.10940999999999999</v>
      </c>
      <c r="R223" s="138">
        <f>Q223*H223</f>
        <v>0.98468999999999995</v>
      </c>
      <c r="S223" s="138">
        <v>0</v>
      </c>
      <c r="T223" s="139">
        <f>S223*H223</f>
        <v>0</v>
      </c>
      <c r="AR223" s="140" t="s">
        <v>136</v>
      </c>
      <c r="AT223" s="140" t="s">
        <v>132</v>
      </c>
      <c r="AU223" s="140" t="s">
        <v>79</v>
      </c>
      <c r="AY223" s="18" t="s">
        <v>130</v>
      </c>
      <c r="BE223" s="141">
        <f>IF(N223="základní",J223,0)</f>
        <v>0</v>
      </c>
      <c r="BF223" s="141">
        <f>IF(N223="snížená",J223,0)</f>
        <v>0</v>
      </c>
      <c r="BG223" s="141">
        <f>IF(N223="zákl. přenesená",J223,0)</f>
        <v>0</v>
      </c>
      <c r="BH223" s="141">
        <f>IF(N223="sníž. přenesená",J223,0)</f>
        <v>0</v>
      </c>
      <c r="BI223" s="141">
        <f>IF(N223="nulová",J223,0)</f>
        <v>0</v>
      </c>
      <c r="BJ223" s="18" t="s">
        <v>77</v>
      </c>
      <c r="BK223" s="141">
        <f>ROUND(I223*H223,2)</f>
        <v>0</v>
      </c>
      <c r="BL223" s="18" t="s">
        <v>136</v>
      </c>
      <c r="BM223" s="140" t="s">
        <v>396</v>
      </c>
    </row>
    <row r="224" spans="2:65" s="1" customFormat="1" ht="11.25">
      <c r="B224" s="33"/>
      <c r="D224" s="142" t="s">
        <v>138</v>
      </c>
      <c r="F224" s="143" t="s">
        <v>397</v>
      </c>
      <c r="I224" s="144"/>
      <c r="L224" s="33"/>
      <c r="M224" s="145"/>
      <c r="T224" s="54"/>
      <c r="AT224" s="18" t="s">
        <v>138</v>
      </c>
      <c r="AU224" s="18" t="s">
        <v>79</v>
      </c>
    </row>
    <row r="225" spans="2:65" s="1" customFormat="1" ht="16.5" customHeight="1">
      <c r="B225" s="33"/>
      <c r="C225" s="168" t="s">
        <v>398</v>
      </c>
      <c r="D225" s="168" t="s">
        <v>199</v>
      </c>
      <c r="E225" s="169" t="s">
        <v>399</v>
      </c>
      <c r="F225" s="170" t="s">
        <v>400</v>
      </c>
      <c r="G225" s="171" t="s">
        <v>245</v>
      </c>
      <c r="H225" s="172">
        <v>9</v>
      </c>
      <c r="I225" s="173"/>
      <c r="J225" s="174">
        <f>ROUND(I225*H225,2)</f>
        <v>0</v>
      </c>
      <c r="K225" s="170" t="s">
        <v>135</v>
      </c>
      <c r="L225" s="175"/>
      <c r="M225" s="176" t="s">
        <v>19</v>
      </c>
      <c r="N225" s="177" t="s">
        <v>40</v>
      </c>
      <c r="P225" s="138">
        <f>O225*H225</f>
        <v>0</v>
      </c>
      <c r="Q225" s="138">
        <v>6.1000000000000004E-3</v>
      </c>
      <c r="R225" s="138">
        <f>Q225*H225</f>
        <v>5.4900000000000004E-2</v>
      </c>
      <c r="S225" s="138">
        <v>0</v>
      </c>
      <c r="T225" s="139">
        <f>S225*H225</f>
        <v>0</v>
      </c>
      <c r="AR225" s="140" t="s">
        <v>185</v>
      </c>
      <c r="AT225" s="140" t="s">
        <v>199</v>
      </c>
      <c r="AU225" s="140" t="s">
        <v>79</v>
      </c>
      <c r="AY225" s="18" t="s">
        <v>130</v>
      </c>
      <c r="BE225" s="141">
        <f>IF(N225="základní",J225,0)</f>
        <v>0</v>
      </c>
      <c r="BF225" s="141">
        <f>IF(N225="snížená",J225,0)</f>
        <v>0</v>
      </c>
      <c r="BG225" s="141">
        <f>IF(N225="zákl. přenesená",J225,0)</f>
        <v>0</v>
      </c>
      <c r="BH225" s="141">
        <f>IF(N225="sníž. přenesená",J225,0)</f>
        <v>0</v>
      </c>
      <c r="BI225" s="141">
        <f>IF(N225="nulová",J225,0)</f>
        <v>0</v>
      </c>
      <c r="BJ225" s="18" t="s">
        <v>77</v>
      </c>
      <c r="BK225" s="141">
        <f>ROUND(I225*H225,2)</f>
        <v>0</v>
      </c>
      <c r="BL225" s="18" t="s">
        <v>136</v>
      </c>
      <c r="BM225" s="140" t="s">
        <v>401</v>
      </c>
    </row>
    <row r="226" spans="2:65" s="1" customFormat="1" ht="16.5" customHeight="1">
      <c r="B226" s="33"/>
      <c r="C226" s="129" t="s">
        <v>402</v>
      </c>
      <c r="D226" s="129" t="s">
        <v>132</v>
      </c>
      <c r="E226" s="130" t="s">
        <v>403</v>
      </c>
      <c r="F226" s="131" t="s">
        <v>404</v>
      </c>
      <c r="G226" s="132" t="s">
        <v>145</v>
      </c>
      <c r="H226" s="133">
        <v>36</v>
      </c>
      <c r="I226" s="134"/>
      <c r="J226" s="135">
        <f>ROUND(I226*H226,2)</f>
        <v>0</v>
      </c>
      <c r="K226" s="131" t="s">
        <v>135</v>
      </c>
      <c r="L226" s="33"/>
      <c r="M226" s="136" t="s">
        <v>19</v>
      </c>
      <c r="N226" s="137" t="s">
        <v>40</v>
      </c>
      <c r="P226" s="138">
        <f>O226*H226</f>
        <v>0</v>
      </c>
      <c r="Q226" s="138">
        <v>1E-4</v>
      </c>
      <c r="R226" s="138">
        <f>Q226*H226</f>
        <v>3.6000000000000003E-3</v>
      </c>
      <c r="S226" s="138">
        <v>0</v>
      </c>
      <c r="T226" s="139">
        <f>S226*H226</f>
        <v>0</v>
      </c>
      <c r="AR226" s="140" t="s">
        <v>136</v>
      </c>
      <c r="AT226" s="140" t="s">
        <v>132</v>
      </c>
      <c r="AU226" s="140" t="s">
        <v>79</v>
      </c>
      <c r="AY226" s="18" t="s">
        <v>130</v>
      </c>
      <c r="BE226" s="141">
        <f>IF(N226="základní",J226,0)</f>
        <v>0</v>
      </c>
      <c r="BF226" s="141">
        <f>IF(N226="snížená",J226,0)</f>
        <v>0</v>
      </c>
      <c r="BG226" s="141">
        <f>IF(N226="zákl. přenesená",J226,0)</f>
        <v>0</v>
      </c>
      <c r="BH226" s="141">
        <f>IF(N226="sníž. přenesená",J226,0)</f>
        <v>0</v>
      </c>
      <c r="BI226" s="141">
        <f>IF(N226="nulová",J226,0)</f>
        <v>0</v>
      </c>
      <c r="BJ226" s="18" t="s">
        <v>77</v>
      </c>
      <c r="BK226" s="141">
        <f>ROUND(I226*H226,2)</f>
        <v>0</v>
      </c>
      <c r="BL226" s="18" t="s">
        <v>136</v>
      </c>
      <c r="BM226" s="140" t="s">
        <v>405</v>
      </c>
    </row>
    <row r="227" spans="2:65" s="1" customFormat="1" ht="11.25">
      <c r="B227" s="33"/>
      <c r="D227" s="142" t="s">
        <v>138</v>
      </c>
      <c r="F227" s="143" t="s">
        <v>406</v>
      </c>
      <c r="I227" s="144"/>
      <c r="L227" s="33"/>
      <c r="M227" s="145"/>
      <c r="T227" s="54"/>
      <c r="AT227" s="18" t="s">
        <v>138</v>
      </c>
      <c r="AU227" s="18" t="s">
        <v>79</v>
      </c>
    </row>
    <row r="228" spans="2:65" s="13" customFormat="1" ht="11.25">
      <c r="B228" s="153"/>
      <c r="D228" s="147" t="s">
        <v>140</v>
      </c>
      <c r="E228" s="154" t="s">
        <v>19</v>
      </c>
      <c r="F228" s="155" t="s">
        <v>407</v>
      </c>
      <c r="H228" s="156">
        <v>36</v>
      </c>
      <c r="I228" s="157"/>
      <c r="L228" s="153"/>
      <c r="M228" s="158"/>
      <c r="T228" s="159"/>
      <c r="AT228" s="154" t="s">
        <v>140</v>
      </c>
      <c r="AU228" s="154" t="s">
        <v>79</v>
      </c>
      <c r="AV228" s="13" t="s">
        <v>79</v>
      </c>
      <c r="AW228" s="13" t="s">
        <v>31</v>
      </c>
      <c r="AX228" s="13" t="s">
        <v>77</v>
      </c>
      <c r="AY228" s="154" t="s">
        <v>130</v>
      </c>
    </row>
    <row r="229" spans="2:65" s="1" customFormat="1" ht="16.5" customHeight="1">
      <c r="B229" s="33"/>
      <c r="C229" s="129" t="s">
        <v>408</v>
      </c>
      <c r="D229" s="129" t="s">
        <v>132</v>
      </c>
      <c r="E229" s="130" t="s">
        <v>409</v>
      </c>
      <c r="F229" s="131" t="s">
        <v>410</v>
      </c>
      <c r="G229" s="132" t="s">
        <v>145</v>
      </c>
      <c r="H229" s="133">
        <v>36</v>
      </c>
      <c r="I229" s="134"/>
      <c r="J229" s="135">
        <f>ROUND(I229*H229,2)</f>
        <v>0</v>
      </c>
      <c r="K229" s="131" t="s">
        <v>135</v>
      </c>
      <c r="L229" s="33"/>
      <c r="M229" s="136" t="s">
        <v>19</v>
      </c>
      <c r="N229" s="137" t="s">
        <v>40</v>
      </c>
      <c r="P229" s="138">
        <f>O229*H229</f>
        <v>0</v>
      </c>
      <c r="Q229" s="138">
        <v>2.0000000000000001E-4</v>
      </c>
      <c r="R229" s="138">
        <f>Q229*H229</f>
        <v>7.2000000000000007E-3</v>
      </c>
      <c r="S229" s="138">
        <v>0</v>
      </c>
      <c r="T229" s="139">
        <f>S229*H229</f>
        <v>0</v>
      </c>
      <c r="AR229" s="140" t="s">
        <v>136</v>
      </c>
      <c r="AT229" s="140" t="s">
        <v>132</v>
      </c>
      <c r="AU229" s="140" t="s">
        <v>79</v>
      </c>
      <c r="AY229" s="18" t="s">
        <v>130</v>
      </c>
      <c r="BE229" s="141">
        <f>IF(N229="základní",J229,0)</f>
        <v>0</v>
      </c>
      <c r="BF229" s="141">
        <f>IF(N229="snížená",J229,0)</f>
        <v>0</v>
      </c>
      <c r="BG229" s="141">
        <f>IF(N229="zákl. přenesená",J229,0)</f>
        <v>0</v>
      </c>
      <c r="BH229" s="141">
        <f>IF(N229="sníž. přenesená",J229,0)</f>
        <v>0</v>
      </c>
      <c r="BI229" s="141">
        <f>IF(N229="nulová",J229,0)</f>
        <v>0</v>
      </c>
      <c r="BJ229" s="18" t="s">
        <v>77</v>
      </c>
      <c r="BK229" s="141">
        <f>ROUND(I229*H229,2)</f>
        <v>0</v>
      </c>
      <c r="BL229" s="18" t="s">
        <v>136</v>
      </c>
      <c r="BM229" s="140" t="s">
        <v>411</v>
      </c>
    </row>
    <row r="230" spans="2:65" s="1" customFormat="1" ht="11.25">
      <c r="B230" s="33"/>
      <c r="D230" s="142" t="s">
        <v>138</v>
      </c>
      <c r="F230" s="143" t="s">
        <v>412</v>
      </c>
      <c r="I230" s="144"/>
      <c r="L230" s="33"/>
      <c r="M230" s="145"/>
      <c r="T230" s="54"/>
      <c r="AT230" s="18" t="s">
        <v>138</v>
      </c>
      <c r="AU230" s="18" t="s">
        <v>79</v>
      </c>
    </row>
    <row r="231" spans="2:65" s="1" customFormat="1" ht="24.2" customHeight="1">
      <c r="B231" s="33"/>
      <c r="C231" s="129" t="s">
        <v>413</v>
      </c>
      <c r="D231" s="129" t="s">
        <v>132</v>
      </c>
      <c r="E231" s="130" t="s">
        <v>414</v>
      </c>
      <c r="F231" s="131" t="s">
        <v>415</v>
      </c>
      <c r="G231" s="132" t="s">
        <v>145</v>
      </c>
      <c r="H231" s="133">
        <v>36</v>
      </c>
      <c r="I231" s="134"/>
      <c r="J231" s="135">
        <f>ROUND(I231*H231,2)</f>
        <v>0</v>
      </c>
      <c r="K231" s="131" t="s">
        <v>135</v>
      </c>
      <c r="L231" s="33"/>
      <c r="M231" s="136" t="s">
        <v>19</v>
      </c>
      <c r="N231" s="137" t="s">
        <v>40</v>
      </c>
      <c r="P231" s="138">
        <f>O231*H231</f>
        <v>0</v>
      </c>
      <c r="Q231" s="138">
        <v>0</v>
      </c>
      <c r="R231" s="138">
        <f>Q231*H231</f>
        <v>0</v>
      </c>
      <c r="S231" s="138">
        <v>0</v>
      </c>
      <c r="T231" s="139">
        <f>S231*H231</f>
        <v>0</v>
      </c>
      <c r="AR231" s="140" t="s">
        <v>136</v>
      </c>
      <c r="AT231" s="140" t="s">
        <v>132</v>
      </c>
      <c r="AU231" s="140" t="s">
        <v>79</v>
      </c>
      <c r="AY231" s="18" t="s">
        <v>130</v>
      </c>
      <c r="BE231" s="141">
        <f>IF(N231="základní",J231,0)</f>
        <v>0</v>
      </c>
      <c r="BF231" s="141">
        <f>IF(N231="snížená",J231,0)</f>
        <v>0</v>
      </c>
      <c r="BG231" s="141">
        <f>IF(N231="zákl. přenesená",J231,0)</f>
        <v>0</v>
      </c>
      <c r="BH231" s="141">
        <f>IF(N231="sníž. přenesená",J231,0)</f>
        <v>0</v>
      </c>
      <c r="BI231" s="141">
        <f>IF(N231="nulová",J231,0)</f>
        <v>0</v>
      </c>
      <c r="BJ231" s="18" t="s">
        <v>77</v>
      </c>
      <c r="BK231" s="141">
        <f>ROUND(I231*H231,2)</f>
        <v>0</v>
      </c>
      <c r="BL231" s="18" t="s">
        <v>136</v>
      </c>
      <c r="BM231" s="140" t="s">
        <v>416</v>
      </c>
    </row>
    <row r="232" spans="2:65" s="1" customFormat="1" ht="11.25">
      <c r="B232" s="33"/>
      <c r="D232" s="142" t="s">
        <v>138</v>
      </c>
      <c r="F232" s="143" t="s">
        <v>417</v>
      </c>
      <c r="I232" s="144"/>
      <c r="L232" s="33"/>
      <c r="M232" s="145"/>
      <c r="T232" s="54"/>
      <c r="AT232" s="18" t="s">
        <v>138</v>
      </c>
      <c r="AU232" s="18" t="s">
        <v>79</v>
      </c>
    </row>
    <row r="233" spans="2:65" s="1" customFormat="1" ht="24.2" customHeight="1">
      <c r="B233" s="33"/>
      <c r="C233" s="129" t="s">
        <v>418</v>
      </c>
      <c r="D233" s="129" t="s">
        <v>132</v>
      </c>
      <c r="E233" s="130" t="s">
        <v>419</v>
      </c>
      <c r="F233" s="131" t="s">
        <v>420</v>
      </c>
      <c r="G233" s="132" t="s">
        <v>145</v>
      </c>
      <c r="H233" s="133">
        <v>290.10000000000002</v>
      </c>
      <c r="I233" s="134"/>
      <c r="J233" s="135">
        <f>ROUND(I233*H233,2)</f>
        <v>0</v>
      </c>
      <c r="K233" s="131" t="s">
        <v>135</v>
      </c>
      <c r="L233" s="33"/>
      <c r="M233" s="136" t="s">
        <v>19</v>
      </c>
      <c r="N233" s="137" t="s">
        <v>40</v>
      </c>
      <c r="P233" s="138">
        <f>O233*H233</f>
        <v>0</v>
      </c>
      <c r="Q233" s="138">
        <v>0.16850000000000001</v>
      </c>
      <c r="R233" s="138">
        <f>Q233*H233</f>
        <v>48.881850000000007</v>
      </c>
      <c r="S233" s="138">
        <v>0</v>
      </c>
      <c r="T233" s="139">
        <f>S233*H233</f>
        <v>0</v>
      </c>
      <c r="AR233" s="140" t="s">
        <v>136</v>
      </c>
      <c r="AT233" s="140" t="s">
        <v>132</v>
      </c>
      <c r="AU233" s="140" t="s">
        <v>79</v>
      </c>
      <c r="AY233" s="18" t="s">
        <v>130</v>
      </c>
      <c r="BE233" s="141">
        <f>IF(N233="základní",J233,0)</f>
        <v>0</v>
      </c>
      <c r="BF233" s="141">
        <f>IF(N233="snížená",J233,0)</f>
        <v>0</v>
      </c>
      <c r="BG233" s="141">
        <f>IF(N233="zákl. přenesená",J233,0)</f>
        <v>0</v>
      </c>
      <c r="BH233" s="141">
        <f>IF(N233="sníž. přenesená",J233,0)</f>
        <v>0</v>
      </c>
      <c r="BI233" s="141">
        <f>IF(N233="nulová",J233,0)</f>
        <v>0</v>
      </c>
      <c r="BJ233" s="18" t="s">
        <v>77</v>
      </c>
      <c r="BK233" s="141">
        <f>ROUND(I233*H233,2)</f>
        <v>0</v>
      </c>
      <c r="BL233" s="18" t="s">
        <v>136</v>
      </c>
      <c r="BM233" s="140" t="s">
        <v>421</v>
      </c>
    </row>
    <row r="234" spans="2:65" s="1" customFormat="1" ht="11.25">
      <c r="B234" s="33"/>
      <c r="D234" s="142" t="s">
        <v>138</v>
      </c>
      <c r="F234" s="143" t="s">
        <v>422</v>
      </c>
      <c r="I234" s="144"/>
      <c r="L234" s="33"/>
      <c r="M234" s="145"/>
      <c r="T234" s="54"/>
      <c r="AT234" s="18" t="s">
        <v>138</v>
      </c>
      <c r="AU234" s="18" t="s">
        <v>79</v>
      </c>
    </row>
    <row r="235" spans="2:65" s="1" customFormat="1" ht="16.5" customHeight="1">
      <c r="B235" s="33"/>
      <c r="C235" s="168" t="s">
        <v>423</v>
      </c>
      <c r="D235" s="168" t="s">
        <v>199</v>
      </c>
      <c r="E235" s="169" t="s">
        <v>424</v>
      </c>
      <c r="F235" s="170" t="s">
        <v>425</v>
      </c>
      <c r="G235" s="171" t="s">
        <v>145</v>
      </c>
      <c r="H235" s="172">
        <v>294.88200000000001</v>
      </c>
      <c r="I235" s="173"/>
      <c r="J235" s="174">
        <f>ROUND(I235*H235,2)</f>
        <v>0</v>
      </c>
      <c r="K235" s="170" t="s">
        <v>135</v>
      </c>
      <c r="L235" s="175"/>
      <c r="M235" s="176" t="s">
        <v>19</v>
      </c>
      <c r="N235" s="177" t="s">
        <v>40</v>
      </c>
      <c r="P235" s="138">
        <f>O235*H235</f>
        <v>0</v>
      </c>
      <c r="Q235" s="138">
        <v>0.08</v>
      </c>
      <c r="R235" s="138">
        <f>Q235*H235</f>
        <v>23.59056</v>
      </c>
      <c r="S235" s="138">
        <v>0</v>
      </c>
      <c r="T235" s="139">
        <f>S235*H235</f>
        <v>0</v>
      </c>
      <c r="AR235" s="140" t="s">
        <v>185</v>
      </c>
      <c r="AT235" s="140" t="s">
        <v>199</v>
      </c>
      <c r="AU235" s="140" t="s">
        <v>79</v>
      </c>
      <c r="AY235" s="18" t="s">
        <v>130</v>
      </c>
      <c r="BE235" s="141">
        <f>IF(N235="základní",J235,0)</f>
        <v>0</v>
      </c>
      <c r="BF235" s="141">
        <f>IF(N235="snížená",J235,0)</f>
        <v>0</v>
      </c>
      <c r="BG235" s="141">
        <f>IF(N235="zákl. přenesená",J235,0)</f>
        <v>0</v>
      </c>
      <c r="BH235" s="141">
        <f>IF(N235="sníž. přenesená",J235,0)</f>
        <v>0</v>
      </c>
      <c r="BI235" s="141">
        <f>IF(N235="nulová",J235,0)</f>
        <v>0</v>
      </c>
      <c r="BJ235" s="18" t="s">
        <v>77</v>
      </c>
      <c r="BK235" s="141">
        <f>ROUND(I235*H235,2)</f>
        <v>0</v>
      </c>
      <c r="BL235" s="18" t="s">
        <v>136</v>
      </c>
      <c r="BM235" s="140" t="s">
        <v>426</v>
      </c>
    </row>
    <row r="236" spans="2:65" s="13" customFormat="1" ht="11.25">
      <c r="B236" s="153"/>
      <c r="D236" s="147" t="s">
        <v>140</v>
      </c>
      <c r="E236" s="154" t="s">
        <v>19</v>
      </c>
      <c r="F236" s="155" t="s">
        <v>427</v>
      </c>
      <c r="H236" s="156">
        <v>290.10000000000002</v>
      </c>
      <c r="I236" s="157"/>
      <c r="L236" s="153"/>
      <c r="M236" s="158"/>
      <c r="T236" s="159"/>
      <c r="AT236" s="154" t="s">
        <v>140</v>
      </c>
      <c r="AU236" s="154" t="s">
        <v>79</v>
      </c>
      <c r="AV236" s="13" t="s">
        <v>79</v>
      </c>
      <c r="AW236" s="13" t="s">
        <v>31</v>
      </c>
      <c r="AX236" s="13" t="s">
        <v>69</v>
      </c>
      <c r="AY236" s="154" t="s">
        <v>130</v>
      </c>
    </row>
    <row r="237" spans="2:65" s="13" customFormat="1" ht="11.25">
      <c r="B237" s="153"/>
      <c r="D237" s="147" t="s">
        <v>140</v>
      </c>
      <c r="E237" s="154" t="s">
        <v>19</v>
      </c>
      <c r="F237" s="155" t="s">
        <v>428</v>
      </c>
      <c r="H237" s="156">
        <v>-1</v>
      </c>
      <c r="I237" s="157"/>
      <c r="L237" s="153"/>
      <c r="M237" s="158"/>
      <c r="T237" s="159"/>
      <c r="AT237" s="154" t="s">
        <v>140</v>
      </c>
      <c r="AU237" s="154" t="s">
        <v>79</v>
      </c>
      <c r="AV237" s="13" t="s">
        <v>79</v>
      </c>
      <c r="AW237" s="13" t="s">
        <v>31</v>
      </c>
      <c r="AX237" s="13" t="s">
        <v>69</v>
      </c>
      <c r="AY237" s="154" t="s">
        <v>130</v>
      </c>
    </row>
    <row r="238" spans="2:65" s="14" customFormat="1" ht="11.25">
      <c r="B238" s="160"/>
      <c r="D238" s="147" t="s">
        <v>140</v>
      </c>
      <c r="E238" s="161" t="s">
        <v>19</v>
      </c>
      <c r="F238" s="162" t="s">
        <v>163</v>
      </c>
      <c r="H238" s="163">
        <v>289.10000000000002</v>
      </c>
      <c r="I238" s="164"/>
      <c r="L238" s="160"/>
      <c r="M238" s="165"/>
      <c r="T238" s="166"/>
      <c r="AT238" s="161" t="s">
        <v>140</v>
      </c>
      <c r="AU238" s="161" t="s">
        <v>79</v>
      </c>
      <c r="AV238" s="14" t="s">
        <v>136</v>
      </c>
      <c r="AW238" s="14" t="s">
        <v>31</v>
      </c>
      <c r="AX238" s="14" t="s">
        <v>77</v>
      </c>
      <c r="AY238" s="161" t="s">
        <v>130</v>
      </c>
    </row>
    <row r="239" spans="2:65" s="13" customFormat="1" ht="11.25">
      <c r="B239" s="153"/>
      <c r="D239" s="147" t="s">
        <v>140</v>
      </c>
      <c r="F239" s="155" t="s">
        <v>429</v>
      </c>
      <c r="H239" s="156">
        <v>294.88200000000001</v>
      </c>
      <c r="I239" s="157"/>
      <c r="L239" s="153"/>
      <c r="M239" s="158"/>
      <c r="T239" s="159"/>
      <c r="AT239" s="154" t="s">
        <v>140</v>
      </c>
      <c r="AU239" s="154" t="s">
        <v>79</v>
      </c>
      <c r="AV239" s="13" t="s">
        <v>79</v>
      </c>
      <c r="AW239" s="13" t="s">
        <v>4</v>
      </c>
      <c r="AX239" s="13" t="s">
        <v>77</v>
      </c>
      <c r="AY239" s="154" t="s">
        <v>130</v>
      </c>
    </row>
    <row r="240" spans="2:65" s="1" customFormat="1" ht="16.5" customHeight="1">
      <c r="B240" s="33"/>
      <c r="C240" s="168" t="s">
        <v>430</v>
      </c>
      <c r="D240" s="168" t="s">
        <v>199</v>
      </c>
      <c r="E240" s="169" t="s">
        <v>431</v>
      </c>
      <c r="F240" s="170" t="s">
        <v>432</v>
      </c>
      <c r="G240" s="171" t="s">
        <v>145</v>
      </c>
      <c r="H240" s="172">
        <v>1.02</v>
      </c>
      <c r="I240" s="173"/>
      <c r="J240" s="174">
        <f>ROUND(I240*H240,2)</f>
        <v>0</v>
      </c>
      <c r="K240" s="170" t="s">
        <v>135</v>
      </c>
      <c r="L240" s="175"/>
      <c r="M240" s="176" t="s">
        <v>19</v>
      </c>
      <c r="N240" s="177" t="s">
        <v>40</v>
      </c>
      <c r="P240" s="138">
        <f>O240*H240</f>
        <v>0</v>
      </c>
      <c r="Q240" s="138">
        <v>8.5999999999999993E-2</v>
      </c>
      <c r="R240" s="138">
        <f>Q240*H240</f>
        <v>8.7719999999999992E-2</v>
      </c>
      <c r="S240" s="138">
        <v>0</v>
      </c>
      <c r="T240" s="139">
        <f>S240*H240</f>
        <v>0</v>
      </c>
      <c r="AR240" s="140" t="s">
        <v>185</v>
      </c>
      <c r="AT240" s="140" t="s">
        <v>199</v>
      </c>
      <c r="AU240" s="140" t="s">
        <v>79</v>
      </c>
      <c r="AY240" s="18" t="s">
        <v>130</v>
      </c>
      <c r="BE240" s="141">
        <f>IF(N240="základní",J240,0)</f>
        <v>0</v>
      </c>
      <c r="BF240" s="141">
        <f>IF(N240="snížená",J240,0)</f>
        <v>0</v>
      </c>
      <c r="BG240" s="141">
        <f>IF(N240="zákl. přenesená",J240,0)</f>
        <v>0</v>
      </c>
      <c r="BH240" s="141">
        <f>IF(N240="sníž. přenesená",J240,0)</f>
        <v>0</v>
      </c>
      <c r="BI240" s="141">
        <f>IF(N240="nulová",J240,0)</f>
        <v>0</v>
      </c>
      <c r="BJ240" s="18" t="s">
        <v>77</v>
      </c>
      <c r="BK240" s="141">
        <f>ROUND(I240*H240,2)</f>
        <v>0</v>
      </c>
      <c r="BL240" s="18" t="s">
        <v>136</v>
      </c>
      <c r="BM240" s="140" t="s">
        <v>433</v>
      </c>
    </row>
    <row r="241" spans="2:65" s="13" customFormat="1" ht="11.25">
      <c r="B241" s="153"/>
      <c r="D241" s="147" t="s">
        <v>140</v>
      </c>
      <c r="E241" s="154" t="s">
        <v>19</v>
      </c>
      <c r="F241" s="155" t="s">
        <v>434</v>
      </c>
      <c r="H241" s="156">
        <v>1</v>
      </c>
      <c r="I241" s="157"/>
      <c r="L241" s="153"/>
      <c r="M241" s="158"/>
      <c r="T241" s="159"/>
      <c r="AT241" s="154" t="s">
        <v>140</v>
      </c>
      <c r="AU241" s="154" t="s">
        <v>79</v>
      </c>
      <c r="AV241" s="13" t="s">
        <v>79</v>
      </c>
      <c r="AW241" s="13" t="s">
        <v>31</v>
      </c>
      <c r="AX241" s="13" t="s">
        <v>77</v>
      </c>
      <c r="AY241" s="154" t="s">
        <v>130</v>
      </c>
    </row>
    <row r="242" spans="2:65" s="13" customFormat="1" ht="11.25">
      <c r="B242" s="153"/>
      <c r="D242" s="147" t="s">
        <v>140</v>
      </c>
      <c r="F242" s="155" t="s">
        <v>435</v>
      </c>
      <c r="H242" s="156">
        <v>1.02</v>
      </c>
      <c r="I242" s="157"/>
      <c r="L242" s="153"/>
      <c r="M242" s="158"/>
      <c r="T242" s="159"/>
      <c r="AT242" s="154" t="s">
        <v>140</v>
      </c>
      <c r="AU242" s="154" t="s">
        <v>79</v>
      </c>
      <c r="AV242" s="13" t="s">
        <v>79</v>
      </c>
      <c r="AW242" s="13" t="s">
        <v>4</v>
      </c>
      <c r="AX242" s="13" t="s">
        <v>77</v>
      </c>
      <c r="AY242" s="154" t="s">
        <v>130</v>
      </c>
    </row>
    <row r="243" spans="2:65" s="1" customFormat="1" ht="24.2" customHeight="1">
      <c r="B243" s="33"/>
      <c r="C243" s="129" t="s">
        <v>436</v>
      </c>
      <c r="D243" s="129" t="s">
        <v>132</v>
      </c>
      <c r="E243" s="130" t="s">
        <v>437</v>
      </c>
      <c r="F243" s="131" t="s">
        <v>438</v>
      </c>
      <c r="G243" s="132" t="s">
        <v>145</v>
      </c>
      <c r="H243" s="133">
        <v>95.9</v>
      </c>
      <c r="I243" s="134"/>
      <c r="J243" s="135">
        <f>ROUND(I243*H243,2)</f>
        <v>0</v>
      </c>
      <c r="K243" s="131" t="s">
        <v>135</v>
      </c>
      <c r="L243" s="33"/>
      <c r="M243" s="136" t="s">
        <v>19</v>
      </c>
      <c r="N243" s="137" t="s">
        <v>40</v>
      </c>
      <c r="P243" s="138">
        <f>O243*H243</f>
        <v>0</v>
      </c>
      <c r="Q243" s="138">
        <v>0.14041999999999999</v>
      </c>
      <c r="R243" s="138">
        <f>Q243*H243</f>
        <v>13.466277999999999</v>
      </c>
      <c r="S243" s="138">
        <v>0</v>
      </c>
      <c r="T243" s="139">
        <f>S243*H243</f>
        <v>0</v>
      </c>
      <c r="AR243" s="140" t="s">
        <v>136</v>
      </c>
      <c r="AT243" s="140" t="s">
        <v>132</v>
      </c>
      <c r="AU243" s="140" t="s">
        <v>79</v>
      </c>
      <c r="AY243" s="18" t="s">
        <v>130</v>
      </c>
      <c r="BE243" s="141">
        <f>IF(N243="základní",J243,0)</f>
        <v>0</v>
      </c>
      <c r="BF243" s="141">
        <f>IF(N243="snížená",J243,0)</f>
        <v>0</v>
      </c>
      <c r="BG243" s="141">
        <f>IF(N243="zákl. přenesená",J243,0)</f>
        <v>0</v>
      </c>
      <c r="BH243" s="141">
        <f>IF(N243="sníž. přenesená",J243,0)</f>
        <v>0</v>
      </c>
      <c r="BI243" s="141">
        <f>IF(N243="nulová",J243,0)</f>
        <v>0</v>
      </c>
      <c r="BJ243" s="18" t="s">
        <v>77</v>
      </c>
      <c r="BK243" s="141">
        <f>ROUND(I243*H243,2)</f>
        <v>0</v>
      </c>
      <c r="BL243" s="18" t="s">
        <v>136</v>
      </c>
      <c r="BM243" s="140" t="s">
        <v>439</v>
      </c>
    </row>
    <row r="244" spans="2:65" s="1" customFormat="1" ht="11.25">
      <c r="B244" s="33"/>
      <c r="D244" s="142" t="s">
        <v>138</v>
      </c>
      <c r="F244" s="143" t="s">
        <v>440</v>
      </c>
      <c r="I244" s="144"/>
      <c r="L244" s="33"/>
      <c r="M244" s="145"/>
      <c r="T244" s="54"/>
      <c r="AT244" s="18" t="s">
        <v>138</v>
      </c>
      <c r="AU244" s="18" t="s">
        <v>79</v>
      </c>
    </row>
    <row r="245" spans="2:65" s="1" customFormat="1" ht="16.5" customHeight="1">
      <c r="B245" s="33"/>
      <c r="C245" s="168" t="s">
        <v>441</v>
      </c>
      <c r="D245" s="168" t="s">
        <v>199</v>
      </c>
      <c r="E245" s="169" t="s">
        <v>442</v>
      </c>
      <c r="F245" s="170" t="s">
        <v>443</v>
      </c>
      <c r="G245" s="171" t="s">
        <v>145</v>
      </c>
      <c r="H245" s="172">
        <v>97.817999999999998</v>
      </c>
      <c r="I245" s="173"/>
      <c r="J245" s="174">
        <f>ROUND(I245*H245,2)</f>
        <v>0</v>
      </c>
      <c r="K245" s="170" t="s">
        <v>135</v>
      </c>
      <c r="L245" s="175"/>
      <c r="M245" s="176" t="s">
        <v>19</v>
      </c>
      <c r="N245" s="177" t="s">
        <v>40</v>
      </c>
      <c r="P245" s="138">
        <f>O245*H245</f>
        <v>0</v>
      </c>
      <c r="Q245" s="138">
        <v>3.5999999999999997E-2</v>
      </c>
      <c r="R245" s="138">
        <f>Q245*H245</f>
        <v>3.5214479999999995</v>
      </c>
      <c r="S245" s="138">
        <v>0</v>
      </c>
      <c r="T245" s="139">
        <f>S245*H245</f>
        <v>0</v>
      </c>
      <c r="AR245" s="140" t="s">
        <v>185</v>
      </c>
      <c r="AT245" s="140" t="s">
        <v>199</v>
      </c>
      <c r="AU245" s="140" t="s">
        <v>79</v>
      </c>
      <c r="AY245" s="18" t="s">
        <v>130</v>
      </c>
      <c r="BE245" s="141">
        <f>IF(N245="základní",J245,0)</f>
        <v>0</v>
      </c>
      <c r="BF245" s="141">
        <f>IF(N245="snížená",J245,0)</f>
        <v>0</v>
      </c>
      <c r="BG245" s="141">
        <f>IF(N245="zákl. přenesená",J245,0)</f>
        <v>0</v>
      </c>
      <c r="BH245" s="141">
        <f>IF(N245="sníž. přenesená",J245,0)</f>
        <v>0</v>
      </c>
      <c r="BI245" s="141">
        <f>IF(N245="nulová",J245,0)</f>
        <v>0</v>
      </c>
      <c r="BJ245" s="18" t="s">
        <v>77</v>
      </c>
      <c r="BK245" s="141">
        <f>ROUND(I245*H245,2)</f>
        <v>0</v>
      </c>
      <c r="BL245" s="18" t="s">
        <v>136</v>
      </c>
      <c r="BM245" s="140" t="s">
        <v>444</v>
      </c>
    </row>
    <row r="246" spans="2:65" s="13" customFormat="1" ht="11.25">
      <c r="B246" s="153"/>
      <c r="D246" s="147" t="s">
        <v>140</v>
      </c>
      <c r="E246" s="154" t="s">
        <v>19</v>
      </c>
      <c r="F246" s="155" t="s">
        <v>445</v>
      </c>
      <c r="H246" s="156">
        <v>95.9</v>
      </c>
      <c r="I246" s="157"/>
      <c r="L246" s="153"/>
      <c r="M246" s="158"/>
      <c r="T246" s="159"/>
      <c r="AT246" s="154" t="s">
        <v>140</v>
      </c>
      <c r="AU246" s="154" t="s">
        <v>79</v>
      </c>
      <c r="AV246" s="13" t="s">
        <v>79</v>
      </c>
      <c r="AW246" s="13" t="s">
        <v>31</v>
      </c>
      <c r="AX246" s="13" t="s">
        <v>77</v>
      </c>
      <c r="AY246" s="154" t="s">
        <v>130</v>
      </c>
    </row>
    <row r="247" spans="2:65" s="13" customFormat="1" ht="11.25">
      <c r="B247" s="153"/>
      <c r="D247" s="147" t="s">
        <v>140</v>
      </c>
      <c r="F247" s="155" t="s">
        <v>446</v>
      </c>
      <c r="H247" s="156">
        <v>97.817999999999998</v>
      </c>
      <c r="I247" s="157"/>
      <c r="L247" s="153"/>
      <c r="M247" s="158"/>
      <c r="T247" s="159"/>
      <c r="AT247" s="154" t="s">
        <v>140</v>
      </c>
      <c r="AU247" s="154" t="s">
        <v>79</v>
      </c>
      <c r="AV247" s="13" t="s">
        <v>79</v>
      </c>
      <c r="AW247" s="13" t="s">
        <v>4</v>
      </c>
      <c r="AX247" s="13" t="s">
        <v>77</v>
      </c>
      <c r="AY247" s="154" t="s">
        <v>130</v>
      </c>
    </row>
    <row r="248" spans="2:65" s="1" customFormat="1" ht="16.5" customHeight="1">
      <c r="B248" s="33"/>
      <c r="C248" s="129" t="s">
        <v>447</v>
      </c>
      <c r="D248" s="129" t="s">
        <v>132</v>
      </c>
      <c r="E248" s="130" t="s">
        <v>448</v>
      </c>
      <c r="F248" s="131" t="s">
        <v>449</v>
      </c>
      <c r="G248" s="132" t="s">
        <v>245</v>
      </c>
      <c r="H248" s="133">
        <v>1</v>
      </c>
      <c r="I248" s="134"/>
      <c r="J248" s="135">
        <f>ROUND(I248*H248,2)</f>
        <v>0</v>
      </c>
      <c r="K248" s="131" t="s">
        <v>135</v>
      </c>
      <c r="L248" s="33"/>
      <c r="M248" s="136" t="s">
        <v>19</v>
      </c>
      <c r="N248" s="137" t="s">
        <v>40</v>
      </c>
      <c r="P248" s="138">
        <f>O248*H248</f>
        <v>0</v>
      </c>
      <c r="Q248" s="138">
        <v>3.0000000000000001E-5</v>
      </c>
      <c r="R248" s="138">
        <f>Q248*H248</f>
        <v>3.0000000000000001E-5</v>
      </c>
      <c r="S248" s="138">
        <v>0</v>
      </c>
      <c r="T248" s="139">
        <f>S248*H248</f>
        <v>0</v>
      </c>
      <c r="AR248" s="140" t="s">
        <v>136</v>
      </c>
      <c r="AT248" s="140" t="s">
        <v>132</v>
      </c>
      <c r="AU248" s="140" t="s">
        <v>79</v>
      </c>
      <c r="AY248" s="18" t="s">
        <v>130</v>
      </c>
      <c r="BE248" s="141">
        <f>IF(N248="základní",J248,0)</f>
        <v>0</v>
      </c>
      <c r="BF248" s="141">
        <f>IF(N248="snížená",J248,0)</f>
        <v>0</v>
      </c>
      <c r="BG248" s="141">
        <f>IF(N248="zákl. přenesená",J248,0)</f>
        <v>0</v>
      </c>
      <c r="BH248" s="141">
        <f>IF(N248="sníž. přenesená",J248,0)</f>
        <v>0</v>
      </c>
      <c r="BI248" s="141">
        <f>IF(N248="nulová",J248,0)</f>
        <v>0</v>
      </c>
      <c r="BJ248" s="18" t="s">
        <v>77</v>
      </c>
      <c r="BK248" s="141">
        <f>ROUND(I248*H248,2)</f>
        <v>0</v>
      </c>
      <c r="BL248" s="18" t="s">
        <v>136</v>
      </c>
      <c r="BM248" s="140" t="s">
        <v>450</v>
      </c>
    </row>
    <row r="249" spans="2:65" s="1" customFormat="1" ht="11.25">
      <c r="B249" s="33"/>
      <c r="D249" s="142" t="s">
        <v>138</v>
      </c>
      <c r="F249" s="143" t="s">
        <v>451</v>
      </c>
      <c r="I249" s="144"/>
      <c r="L249" s="33"/>
      <c r="M249" s="145"/>
      <c r="T249" s="54"/>
      <c r="AT249" s="18" t="s">
        <v>138</v>
      </c>
      <c r="AU249" s="18" t="s">
        <v>79</v>
      </c>
    </row>
    <row r="250" spans="2:65" s="1" customFormat="1" ht="16.5" customHeight="1">
      <c r="B250" s="33"/>
      <c r="C250" s="168" t="s">
        <v>452</v>
      </c>
      <c r="D250" s="168" t="s">
        <v>199</v>
      </c>
      <c r="E250" s="169" t="s">
        <v>453</v>
      </c>
      <c r="F250" s="170" t="s">
        <v>454</v>
      </c>
      <c r="G250" s="171" t="s">
        <v>245</v>
      </c>
      <c r="H250" s="172">
        <v>1</v>
      </c>
      <c r="I250" s="173"/>
      <c r="J250" s="174">
        <f>ROUND(I250*H250,2)</f>
        <v>0</v>
      </c>
      <c r="K250" s="170" t="s">
        <v>135</v>
      </c>
      <c r="L250" s="175"/>
      <c r="M250" s="176" t="s">
        <v>19</v>
      </c>
      <c r="N250" s="177" t="s">
        <v>40</v>
      </c>
      <c r="P250" s="138">
        <f>O250*H250</f>
        <v>0</v>
      </c>
      <c r="Q250" s="138">
        <v>0.28999999999999998</v>
      </c>
      <c r="R250" s="138">
        <f>Q250*H250</f>
        <v>0.28999999999999998</v>
      </c>
      <c r="S250" s="138">
        <v>0</v>
      </c>
      <c r="T250" s="139">
        <f>S250*H250</f>
        <v>0</v>
      </c>
      <c r="AR250" s="140" t="s">
        <v>185</v>
      </c>
      <c r="AT250" s="140" t="s">
        <v>199</v>
      </c>
      <c r="AU250" s="140" t="s">
        <v>79</v>
      </c>
      <c r="AY250" s="18" t="s">
        <v>130</v>
      </c>
      <c r="BE250" s="141">
        <f>IF(N250="základní",J250,0)</f>
        <v>0</v>
      </c>
      <c r="BF250" s="141">
        <f>IF(N250="snížená",J250,0)</f>
        <v>0</v>
      </c>
      <c r="BG250" s="141">
        <f>IF(N250="zákl. přenesená",J250,0)</f>
        <v>0</v>
      </c>
      <c r="BH250" s="141">
        <f>IF(N250="sníž. přenesená",J250,0)</f>
        <v>0</v>
      </c>
      <c r="BI250" s="141">
        <f>IF(N250="nulová",J250,0)</f>
        <v>0</v>
      </c>
      <c r="BJ250" s="18" t="s">
        <v>77</v>
      </c>
      <c r="BK250" s="141">
        <f>ROUND(I250*H250,2)</f>
        <v>0</v>
      </c>
      <c r="BL250" s="18" t="s">
        <v>136</v>
      </c>
      <c r="BM250" s="140" t="s">
        <v>455</v>
      </c>
    </row>
    <row r="251" spans="2:65" s="1" customFormat="1" ht="16.5" customHeight="1">
      <c r="B251" s="33"/>
      <c r="C251" s="129" t="s">
        <v>456</v>
      </c>
      <c r="D251" s="129" t="s">
        <v>132</v>
      </c>
      <c r="E251" s="130" t="s">
        <v>457</v>
      </c>
      <c r="F251" s="131" t="s">
        <v>458</v>
      </c>
      <c r="G251" s="132" t="s">
        <v>157</v>
      </c>
      <c r="H251" s="133">
        <v>8.2119999999999997</v>
      </c>
      <c r="I251" s="134"/>
      <c r="J251" s="135">
        <f>ROUND(I251*H251,2)</f>
        <v>0</v>
      </c>
      <c r="K251" s="131" t="s">
        <v>135</v>
      </c>
      <c r="L251" s="33"/>
      <c r="M251" s="136" t="s">
        <v>19</v>
      </c>
      <c r="N251" s="137" t="s">
        <v>40</v>
      </c>
      <c r="P251" s="138">
        <f>O251*H251</f>
        <v>0</v>
      </c>
      <c r="Q251" s="138">
        <v>2.2563399999999998</v>
      </c>
      <c r="R251" s="138">
        <f>Q251*H251</f>
        <v>18.529064079999998</v>
      </c>
      <c r="S251" s="138">
        <v>0</v>
      </c>
      <c r="T251" s="139">
        <f>S251*H251</f>
        <v>0</v>
      </c>
      <c r="AR251" s="140" t="s">
        <v>136</v>
      </c>
      <c r="AT251" s="140" t="s">
        <v>132</v>
      </c>
      <c r="AU251" s="140" t="s">
        <v>79</v>
      </c>
      <c r="AY251" s="18" t="s">
        <v>130</v>
      </c>
      <c r="BE251" s="141">
        <f>IF(N251="základní",J251,0)</f>
        <v>0</v>
      </c>
      <c r="BF251" s="141">
        <f>IF(N251="snížená",J251,0)</f>
        <v>0</v>
      </c>
      <c r="BG251" s="141">
        <f>IF(N251="zákl. přenesená",J251,0)</f>
        <v>0</v>
      </c>
      <c r="BH251" s="141">
        <f>IF(N251="sníž. přenesená",J251,0)</f>
        <v>0</v>
      </c>
      <c r="BI251" s="141">
        <f>IF(N251="nulová",J251,0)</f>
        <v>0</v>
      </c>
      <c r="BJ251" s="18" t="s">
        <v>77</v>
      </c>
      <c r="BK251" s="141">
        <f>ROUND(I251*H251,2)</f>
        <v>0</v>
      </c>
      <c r="BL251" s="18" t="s">
        <v>136</v>
      </c>
      <c r="BM251" s="140" t="s">
        <v>459</v>
      </c>
    </row>
    <row r="252" spans="2:65" s="1" customFormat="1" ht="11.25">
      <c r="B252" s="33"/>
      <c r="D252" s="142" t="s">
        <v>138</v>
      </c>
      <c r="F252" s="143" t="s">
        <v>460</v>
      </c>
      <c r="I252" s="144"/>
      <c r="L252" s="33"/>
      <c r="M252" s="145"/>
      <c r="T252" s="54"/>
      <c r="AT252" s="18" t="s">
        <v>138</v>
      </c>
      <c r="AU252" s="18" t="s">
        <v>79</v>
      </c>
    </row>
    <row r="253" spans="2:65" s="12" customFormat="1" ht="11.25">
      <c r="B253" s="146"/>
      <c r="D253" s="147" t="s">
        <v>140</v>
      </c>
      <c r="E253" s="148" t="s">
        <v>19</v>
      </c>
      <c r="F253" s="149" t="s">
        <v>461</v>
      </c>
      <c r="H253" s="148" t="s">
        <v>19</v>
      </c>
      <c r="I253" s="150"/>
      <c r="L253" s="146"/>
      <c r="M253" s="151"/>
      <c r="T253" s="152"/>
      <c r="AT253" s="148" t="s">
        <v>140</v>
      </c>
      <c r="AU253" s="148" t="s">
        <v>79</v>
      </c>
      <c r="AV253" s="12" t="s">
        <v>77</v>
      </c>
      <c r="AW253" s="12" t="s">
        <v>31</v>
      </c>
      <c r="AX253" s="12" t="s">
        <v>69</v>
      </c>
      <c r="AY253" s="148" t="s">
        <v>130</v>
      </c>
    </row>
    <row r="254" spans="2:65" s="13" customFormat="1" ht="11.25">
      <c r="B254" s="153"/>
      <c r="D254" s="147" t="s">
        <v>140</v>
      </c>
      <c r="E254" s="154" t="s">
        <v>19</v>
      </c>
      <c r="F254" s="155" t="s">
        <v>462</v>
      </c>
      <c r="H254" s="156">
        <v>7.2530000000000001</v>
      </c>
      <c r="I254" s="157"/>
      <c r="L254" s="153"/>
      <c r="M254" s="158"/>
      <c r="T254" s="159"/>
      <c r="AT254" s="154" t="s">
        <v>140</v>
      </c>
      <c r="AU254" s="154" t="s">
        <v>79</v>
      </c>
      <c r="AV254" s="13" t="s">
        <v>79</v>
      </c>
      <c r="AW254" s="13" t="s">
        <v>31</v>
      </c>
      <c r="AX254" s="13" t="s">
        <v>69</v>
      </c>
      <c r="AY254" s="154" t="s">
        <v>130</v>
      </c>
    </row>
    <row r="255" spans="2:65" s="13" customFormat="1" ht="11.25">
      <c r="B255" s="153"/>
      <c r="D255" s="147" t="s">
        <v>140</v>
      </c>
      <c r="E255" s="154" t="s">
        <v>19</v>
      </c>
      <c r="F255" s="155" t="s">
        <v>463</v>
      </c>
      <c r="H255" s="156">
        <v>0.95899999999999996</v>
      </c>
      <c r="I255" s="157"/>
      <c r="L255" s="153"/>
      <c r="M255" s="158"/>
      <c r="T255" s="159"/>
      <c r="AT255" s="154" t="s">
        <v>140</v>
      </c>
      <c r="AU255" s="154" t="s">
        <v>79</v>
      </c>
      <c r="AV255" s="13" t="s">
        <v>79</v>
      </c>
      <c r="AW255" s="13" t="s">
        <v>31</v>
      </c>
      <c r="AX255" s="13" t="s">
        <v>69</v>
      </c>
      <c r="AY255" s="154" t="s">
        <v>130</v>
      </c>
    </row>
    <row r="256" spans="2:65" s="14" customFormat="1" ht="11.25">
      <c r="B256" s="160"/>
      <c r="D256" s="147" t="s">
        <v>140</v>
      </c>
      <c r="E256" s="161" t="s">
        <v>19</v>
      </c>
      <c r="F256" s="162" t="s">
        <v>163</v>
      </c>
      <c r="H256" s="163">
        <v>8.2119999999999997</v>
      </c>
      <c r="I256" s="164"/>
      <c r="L256" s="160"/>
      <c r="M256" s="165"/>
      <c r="T256" s="166"/>
      <c r="AT256" s="161" t="s">
        <v>140</v>
      </c>
      <c r="AU256" s="161" t="s">
        <v>79</v>
      </c>
      <c r="AV256" s="14" t="s">
        <v>136</v>
      </c>
      <c r="AW256" s="14" t="s">
        <v>31</v>
      </c>
      <c r="AX256" s="14" t="s">
        <v>77</v>
      </c>
      <c r="AY256" s="161" t="s">
        <v>130</v>
      </c>
    </row>
    <row r="257" spans="2:65" s="1" customFormat="1" ht="21.75" customHeight="1">
      <c r="B257" s="33"/>
      <c r="C257" s="129" t="s">
        <v>464</v>
      </c>
      <c r="D257" s="129" t="s">
        <v>132</v>
      </c>
      <c r="E257" s="130" t="s">
        <v>465</v>
      </c>
      <c r="F257" s="131" t="s">
        <v>466</v>
      </c>
      <c r="G257" s="132" t="s">
        <v>145</v>
      </c>
      <c r="H257" s="133">
        <v>9.3000000000000007</v>
      </c>
      <c r="I257" s="134"/>
      <c r="J257" s="135">
        <f>ROUND(I257*H257,2)</f>
        <v>0</v>
      </c>
      <c r="K257" s="131" t="s">
        <v>135</v>
      </c>
      <c r="L257" s="33"/>
      <c r="M257" s="136" t="s">
        <v>19</v>
      </c>
      <c r="N257" s="137" t="s">
        <v>40</v>
      </c>
      <c r="P257" s="138">
        <f>O257*H257</f>
        <v>0</v>
      </c>
      <c r="Q257" s="138">
        <v>1.0000000000000001E-5</v>
      </c>
      <c r="R257" s="138">
        <f>Q257*H257</f>
        <v>9.3000000000000011E-5</v>
      </c>
      <c r="S257" s="138">
        <v>0</v>
      </c>
      <c r="T257" s="139">
        <f>S257*H257</f>
        <v>0</v>
      </c>
      <c r="AR257" s="140" t="s">
        <v>136</v>
      </c>
      <c r="AT257" s="140" t="s">
        <v>132</v>
      </c>
      <c r="AU257" s="140" t="s">
        <v>79</v>
      </c>
      <c r="AY257" s="18" t="s">
        <v>130</v>
      </c>
      <c r="BE257" s="141">
        <f>IF(N257="základní",J257,0)</f>
        <v>0</v>
      </c>
      <c r="BF257" s="141">
        <f>IF(N257="snížená",J257,0)</f>
        <v>0</v>
      </c>
      <c r="BG257" s="141">
        <f>IF(N257="zákl. přenesená",J257,0)</f>
        <v>0</v>
      </c>
      <c r="BH257" s="141">
        <f>IF(N257="sníž. přenesená",J257,0)</f>
        <v>0</v>
      </c>
      <c r="BI257" s="141">
        <f>IF(N257="nulová",J257,0)</f>
        <v>0</v>
      </c>
      <c r="BJ257" s="18" t="s">
        <v>77</v>
      </c>
      <c r="BK257" s="141">
        <f>ROUND(I257*H257,2)</f>
        <v>0</v>
      </c>
      <c r="BL257" s="18" t="s">
        <v>136</v>
      </c>
      <c r="BM257" s="140" t="s">
        <v>467</v>
      </c>
    </row>
    <row r="258" spans="2:65" s="1" customFormat="1" ht="11.25">
      <c r="B258" s="33"/>
      <c r="D258" s="142" t="s">
        <v>138</v>
      </c>
      <c r="F258" s="143" t="s">
        <v>468</v>
      </c>
      <c r="I258" s="144"/>
      <c r="L258" s="33"/>
      <c r="M258" s="145"/>
      <c r="T258" s="54"/>
      <c r="AT258" s="18" t="s">
        <v>138</v>
      </c>
      <c r="AU258" s="18" t="s">
        <v>79</v>
      </c>
    </row>
    <row r="259" spans="2:65" s="12" customFormat="1" ht="11.25">
      <c r="B259" s="146"/>
      <c r="D259" s="147" t="s">
        <v>140</v>
      </c>
      <c r="E259" s="148" t="s">
        <v>19</v>
      </c>
      <c r="F259" s="149" t="s">
        <v>469</v>
      </c>
      <c r="H259" s="148" t="s">
        <v>19</v>
      </c>
      <c r="I259" s="150"/>
      <c r="L259" s="146"/>
      <c r="M259" s="151"/>
      <c r="T259" s="152"/>
      <c r="AT259" s="148" t="s">
        <v>140</v>
      </c>
      <c r="AU259" s="148" t="s">
        <v>79</v>
      </c>
      <c r="AV259" s="12" t="s">
        <v>77</v>
      </c>
      <c r="AW259" s="12" t="s">
        <v>31</v>
      </c>
      <c r="AX259" s="12" t="s">
        <v>69</v>
      </c>
      <c r="AY259" s="148" t="s">
        <v>130</v>
      </c>
    </row>
    <row r="260" spans="2:65" s="13" customFormat="1" ht="11.25">
      <c r="B260" s="153"/>
      <c r="D260" s="147" t="s">
        <v>140</v>
      </c>
      <c r="E260" s="154" t="s">
        <v>19</v>
      </c>
      <c r="F260" s="155" t="s">
        <v>470</v>
      </c>
      <c r="H260" s="156">
        <v>9.3000000000000007</v>
      </c>
      <c r="I260" s="157"/>
      <c r="L260" s="153"/>
      <c r="M260" s="158"/>
      <c r="T260" s="159"/>
      <c r="AT260" s="154" t="s">
        <v>140</v>
      </c>
      <c r="AU260" s="154" t="s">
        <v>79</v>
      </c>
      <c r="AV260" s="13" t="s">
        <v>79</v>
      </c>
      <c r="AW260" s="13" t="s">
        <v>31</v>
      </c>
      <c r="AX260" s="13" t="s">
        <v>77</v>
      </c>
      <c r="AY260" s="154" t="s">
        <v>130</v>
      </c>
    </row>
    <row r="261" spans="2:65" s="1" customFormat="1" ht="21.75" customHeight="1">
      <c r="B261" s="33"/>
      <c r="C261" s="129" t="s">
        <v>471</v>
      </c>
      <c r="D261" s="129" t="s">
        <v>132</v>
      </c>
      <c r="E261" s="130" t="s">
        <v>472</v>
      </c>
      <c r="F261" s="131" t="s">
        <v>473</v>
      </c>
      <c r="G261" s="132" t="s">
        <v>145</v>
      </c>
      <c r="H261" s="133">
        <v>9.3000000000000007</v>
      </c>
      <c r="I261" s="134"/>
      <c r="J261" s="135">
        <f>ROUND(I261*H261,2)</f>
        <v>0</v>
      </c>
      <c r="K261" s="131" t="s">
        <v>135</v>
      </c>
      <c r="L261" s="33"/>
      <c r="M261" s="136" t="s">
        <v>19</v>
      </c>
      <c r="N261" s="137" t="s">
        <v>40</v>
      </c>
      <c r="P261" s="138">
        <f>O261*H261</f>
        <v>0</v>
      </c>
      <c r="Q261" s="138">
        <v>0</v>
      </c>
      <c r="R261" s="138">
        <f>Q261*H261</f>
        <v>0</v>
      </c>
      <c r="S261" s="138">
        <v>0</v>
      </c>
      <c r="T261" s="139">
        <f>S261*H261</f>
        <v>0</v>
      </c>
      <c r="AR261" s="140" t="s">
        <v>136</v>
      </c>
      <c r="AT261" s="140" t="s">
        <v>132</v>
      </c>
      <c r="AU261" s="140" t="s">
        <v>79</v>
      </c>
      <c r="AY261" s="18" t="s">
        <v>130</v>
      </c>
      <c r="BE261" s="141">
        <f>IF(N261="základní",J261,0)</f>
        <v>0</v>
      </c>
      <c r="BF261" s="141">
        <f>IF(N261="snížená",J261,0)</f>
        <v>0</v>
      </c>
      <c r="BG261" s="141">
        <f>IF(N261="zákl. přenesená",J261,0)</f>
        <v>0</v>
      </c>
      <c r="BH261" s="141">
        <f>IF(N261="sníž. přenesená",J261,0)</f>
        <v>0</v>
      </c>
      <c r="BI261" s="141">
        <f>IF(N261="nulová",J261,0)</f>
        <v>0</v>
      </c>
      <c r="BJ261" s="18" t="s">
        <v>77</v>
      </c>
      <c r="BK261" s="141">
        <f>ROUND(I261*H261,2)</f>
        <v>0</v>
      </c>
      <c r="BL261" s="18" t="s">
        <v>136</v>
      </c>
      <c r="BM261" s="140" t="s">
        <v>474</v>
      </c>
    </row>
    <row r="262" spans="2:65" s="1" customFormat="1" ht="11.25">
      <c r="B262" s="33"/>
      <c r="D262" s="142" t="s">
        <v>138</v>
      </c>
      <c r="F262" s="143" t="s">
        <v>475</v>
      </c>
      <c r="I262" s="144"/>
      <c r="L262" s="33"/>
      <c r="M262" s="145"/>
      <c r="T262" s="54"/>
      <c r="AT262" s="18" t="s">
        <v>138</v>
      </c>
      <c r="AU262" s="18" t="s">
        <v>79</v>
      </c>
    </row>
    <row r="263" spans="2:65" s="1" customFormat="1" ht="24.2" customHeight="1">
      <c r="B263" s="33"/>
      <c r="C263" s="129" t="s">
        <v>476</v>
      </c>
      <c r="D263" s="129" t="s">
        <v>132</v>
      </c>
      <c r="E263" s="130" t="s">
        <v>477</v>
      </c>
      <c r="F263" s="131" t="s">
        <v>478</v>
      </c>
      <c r="G263" s="132" t="s">
        <v>145</v>
      </c>
      <c r="H263" s="133">
        <v>9.3000000000000007</v>
      </c>
      <c r="I263" s="134"/>
      <c r="J263" s="135">
        <f>ROUND(I263*H263,2)</f>
        <v>0</v>
      </c>
      <c r="K263" s="131" t="s">
        <v>135</v>
      </c>
      <c r="L263" s="33"/>
      <c r="M263" s="136" t="s">
        <v>19</v>
      </c>
      <c r="N263" s="137" t="s">
        <v>40</v>
      </c>
      <c r="P263" s="138">
        <f>O263*H263</f>
        <v>0</v>
      </c>
      <c r="Q263" s="138">
        <v>9.0000000000000006E-5</v>
      </c>
      <c r="R263" s="138">
        <f>Q263*H263</f>
        <v>8.3700000000000007E-4</v>
      </c>
      <c r="S263" s="138">
        <v>0</v>
      </c>
      <c r="T263" s="139">
        <f>S263*H263</f>
        <v>0</v>
      </c>
      <c r="AR263" s="140" t="s">
        <v>136</v>
      </c>
      <c r="AT263" s="140" t="s">
        <v>132</v>
      </c>
      <c r="AU263" s="140" t="s">
        <v>79</v>
      </c>
      <c r="AY263" s="18" t="s">
        <v>130</v>
      </c>
      <c r="BE263" s="141">
        <f>IF(N263="základní",J263,0)</f>
        <v>0</v>
      </c>
      <c r="BF263" s="141">
        <f>IF(N263="snížená",J263,0)</f>
        <v>0</v>
      </c>
      <c r="BG263" s="141">
        <f>IF(N263="zákl. přenesená",J263,0)</f>
        <v>0</v>
      </c>
      <c r="BH263" s="141">
        <f>IF(N263="sníž. přenesená",J263,0)</f>
        <v>0</v>
      </c>
      <c r="BI263" s="141">
        <f>IF(N263="nulová",J263,0)</f>
        <v>0</v>
      </c>
      <c r="BJ263" s="18" t="s">
        <v>77</v>
      </c>
      <c r="BK263" s="141">
        <f>ROUND(I263*H263,2)</f>
        <v>0</v>
      </c>
      <c r="BL263" s="18" t="s">
        <v>136</v>
      </c>
      <c r="BM263" s="140" t="s">
        <v>479</v>
      </c>
    </row>
    <row r="264" spans="2:65" s="1" customFormat="1" ht="11.25">
      <c r="B264" s="33"/>
      <c r="D264" s="142" t="s">
        <v>138</v>
      </c>
      <c r="F264" s="143" t="s">
        <v>480</v>
      </c>
      <c r="I264" s="144"/>
      <c r="L264" s="33"/>
      <c r="M264" s="145"/>
      <c r="T264" s="54"/>
      <c r="AT264" s="18" t="s">
        <v>138</v>
      </c>
      <c r="AU264" s="18" t="s">
        <v>79</v>
      </c>
    </row>
    <row r="265" spans="2:65" s="1" customFormat="1" ht="16.5" customHeight="1">
      <c r="B265" s="33"/>
      <c r="C265" s="129" t="s">
        <v>481</v>
      </c>
      <c r="D265" s="129" t="s">
        <v>132</v>
      </c>
      <c r="E265" s="130" t="s">
        <v>482</v>
      </c>
      <c r="F265" s="131" t="s">
        <v>483</v>
      </c>
      <c r="G265" s="132" t="s">
        <v>145</v>
      </c>
      <c r="H265" s="133">
        <v>9.3000000000000007</v>
      </c>
      <c r="I265" s="134"/>
      <c r="J265" s="135">
        <f>ROUND(I265*H265,2)</f>
        <v>0</v>
      </c>
      <c r="K265" s="131" t="s">
        <v>135</v>
      </c>
      <c r="L265" s="33"/>
      <c r="M265" s="136" t="s">
        <v>19</v>
      </c>
      <c r="N265" s="137" t="s">
        <v>40</v>
      </c>
      <c r="P265" s="138">
        <f>O265*H265</f>
        <v>0</v>
      </c>
      <c r="Q265" s="138">
        <v>0</v>
      </c>
      <c r="R265" s="138">
        <f>Q265*H265</f>
        <v>0</v>
      </c>
      <c r="S265" s="138">
        <v>0</v>
      </c>
      <c r="T265" s="139">
        <f>S265*H265</f>
        <v>0</v>
      </c>
      <c r="AR265" s="140" t="s">
        <v>136</v>
      </c>
      <c r="AT265" s="140" t="s">
        <v>132</v>
      </c>
      <c r="AU265" s="140" t="s">
        <v>79</v>
      </c>
      <c r="AY265" s="18" t="s">
        <v>130</v>
      </c>
      <c r="BE265" s="141">
        <f>IF(N265="základní",J265,0)</f>
        <v>0</v>
      </c>
      <c r="BF265" s="141">
        <f>IF(N265="snížená",J265,0)</f>
        <v>0</v>
      </c>
      <c r="BG265" s="141">
        <f>IF(N265="zákl. přenesená",J265,0)</f>
        <v>0</v>
      </c>
      <c r="BH265" s="141">
        <f>IF(N265="sníž. přenesená",J265,0)</f>
        <v>0</v>
      </c>
      <c r="BI265" s="141">
        <f>IF(N265="nulová",J265,0)</f>
        <v>0</v>
      </c>
      <c r="BJ265" s="18" t="s">
        <v>77</v>
      </c>
      <c r="BK265" s="141">
        <f>ROUND(I265*H265,2)</f>
        <v>0</v>
      </c>
      <c r="BL265" s="18" t="s">
        <v>136</v>
      </c>
      <c r="BM265" s="140" t="s">
        <v>484</v>
      </c>
    </row>
    <row r="266" spans="2:65" s="1" customFormat="1" ht="11.25">
      <c r="B266" s="33"/>
      <c r="D266" s="142" t="s">
        <v>138</v>
      </c>
      <c r="F266" s="143" t="s">
        <v>485</v>
      </c>
      <c r="I266" s="144"/>
      <c r="L266" s="33"/>
      <c r="M266" s="145"/>
      <c r="T266" s="54"/>
      <c r="AT266" s="18" t="s">
        <v>138</v>
      </c>
      <c r="AU266" s="18" t="s">
        <v>79</v>
      </c>
    </row>
    <row r="267" spans="2:65" s="13" customFormat="1" ht="11.25">
      <c r="B267" s="153"/>
      <c r="D267" s="147" t="s">
        <v>140</v>
      </c>
      <c r="E267" s="154" t="s">
        <v>19</v>
      </c>
      <c r="F267" s="155" t="s">
        <v>470</v>
      </c>
      <c r="H267" s="156">
        <v>9.3000000000000007</v>
      </c>
      <c r="I267" s="157"/>
      <c r="L267" s="153"/>
      <c r="M267" s="158"/>
      <c r="T267" s="159"/>
      <c r="AT267" s="154" t="s">
        <v>140</v>
      </c>
      <c r="AU267" s="154" t="s">
        <v>79</v>
      </c>
      <c r="AV267" s="13" t="s">
        <v>79</v>
      </c>
      <c r="AW267" s="13" t="s">
        <v>31</v>
      </c>
      <c r="AX267" s="13" t="s">
        <v>77</v>
      </c>
      <c r="AY267" s="154" t="s">
        <v>130</v>
      </c>
    </row>
    <row r="268" spans="2:65" s="11" customFormat="1" ht="22.9" customHeight="1">
      <c r="B268" s="117"/>
      <c r="D268" s="118" t="s">
        <v>68</v>
      </c>
      <c r="E268" s="127" t="s">
        <v>486</v>
      </c>
      <c r="F268" s="127" t="s">
        <v>487</v>
      </c>
      <c r="I268" s="120"/>
      <c r="J268" s="128">
        <f>BK268</f>
        <v>0</v>
      </c>
      <c r="L268" s="117"/>
      <c r="M268" s="122"/>
      <c r="P268" s="123">
        <f>SUM(P269:P279)</f>
        <v>0</v>
      </c>
      <c r="R268" s="123">
        <f>SUM(R269:R279)</f>
        <v>0</v>
      </c>
      <c r="T268" s="124">
        <f>SUM(T269:T279)</f>
        <v>0</v>
      </c>
      <c r="AR268" s="118" t="s">
        <v>77</v>
      </c>
      <c r="AT268" s="125" t="s">
        <v>68</v>
      </c>
      <c r="AU268" s="125" t="s">
        <v>77</v>
      </c>
      <c r="AY268" s="118" t="s">
        <v>130</v>
      </c>
      <c r="BK268" s="126">
        <f>SUM(BK269:BK279)</f>
        <v>0</v>
      </c>
    </row>
    <row r="269" spans="2:65" s="1" customFormat="1" ht="24.2" customHeight="1">
      <c r="B269" s="33"/>
      <c r="C269" s="129" t="s">
        <v>488</v>
      </c>
      <c r="D269" s="129" t="s">
        <v>132</v>
      </c>
      <c r="E269" s="130" t="s">
        <v>489</v>
      </c>
      <c r="F269" s="131" t="s">
        <v>490</v>
      </c>
      <c r="G269" s="132" t="s">
        <v>181</v>
      </c>
      <c r="H269" s="133">
        <v>30.603999999999999</v>
      </c>
      <c r="I269" s="134"/>
      <c r="J269" s="135">
        <f>ROUND(I269*H269,2)</f>
        <v>0</v>
      </c>
      <c r="K269" s="131" t="s">
        <v>135</v>
      </c>
      <c r="L269" s="33"/>
      <c r="M269" s="136" t="s">
        <v>19</v>
      </c>
      <c r="N269" s="137" t="s">
        <v>40</v>
      </c>
      <c r="P269" s="138">
        <f>O269*H269</f>
        <v>0</v>
      </c>
      <c r="Q269" s="138">
        <v>0</v>
      </c>
      <c r="R269" s="138">
        <f>Q269*H269</f>
        <v>0</v>
      </c>
      <c r="S269" s="138">
        <v>0</v>
      </c>
      <c r="T269" s="139">
        <f>S269*H269</f>
        <v>0</v>
      </c>
      <c r="AR269" s="140" t="s">
        <v>136</v>
      </c>
      <c r="AT269" s="140" t="s">
        <v>132</v>
      </c>
      <c r="AU269" s="140" t="s">
        <v>79</v>
      </c>
      <c r="AY269" s="18" t="s">
        <v>130</v>
      </c>
      <c r="BE269" s="141">
        <f>IF(N269="základní",J269,0)</f>
        <v>0</v>
      </c>
      <c r="BF269" s="141">
        <f>IF(N269="snížená",J269,0)</f>
        <v>0</v>
      </c>
      <c r="BG269" s="141">
        <f>IF(N269="zákl. přenesená",J269,0)</f>
        <v>0</v>
      </c>
      <c r="BH269" s="141">
        <f>IF(N269="sníž. přenesená",J269,0)</f>
        <v>0</v>
      </c>
      <c r="BI269" s="141">
        <f>IF(N269="nulová",J269,0)</f>
        <v>0</v>
      </c>
      <c r="BJ269" s="18" t="s">
        <v>77</v>
      </c>
      <c r="BK269" s="141">
        <f>ROUND(I269*H269,2)</f>
        <v>0</v>
      </c>
      <c r="BL269" s="18" t="s">
        <v>136</v>
      </c>
      <c r="BM269" s="140" t="s">
        <v>491</v>
      </c>
    </row>
    <row r="270" spans="2:65" s="1" customFormat="1" ht="11.25">
      <c r="B270" s="33"/>
      <c r="D270" s="142" t="s">
        <v>138</v>
      </c>
      <c r="F270" s="143" t="s">
        <v>492</v>
      </c>
      <c r="I270" s="144"/>
      <c r="L270" s="33"/>
      <c r="M270" s="145"/>
      <c r="T270" s="54"/>
      <c r="AT270" s="18" t="s">
        <v>138</v>
      </c>
      <c r="AU270" s="18" t="s">
        <v>79</v>
      </c>
    </row>
    <row r="271" spans="2:65" s="1" customFormat="1" ht="24.2" customHeight="1">
      <c r="B271" s="33"/>
      <c r="C271" s="129" t="s">
        <v>493</v>
      </c>
      <c r="D271" s="129" t="s">
        <v>132</v>
      </c>
      <c r="E271" s="130" t="s">
        <v>494</v>
      </c>
      <c r="F271" s="131" t="s">
        <v>495</v>
      </c>
      <c r="G271" s="132" t="s">
        <v>181</v>
      </c>
      <c r="H271" s="133">
        <v>122.416</v>
      </c>
      <c r="I271" s="134"/>
      <c r="J271" s="135">
        <f>ROUND(I271*H271,2)</f>
        <v>0</v>
      </c>
      <c r="K271" s="131" t="s">
        <v>135</v>
      </c>
      <c r="L271" s="33"/>
      <c r="M271" s="136" t="s">
        <v>19</v>
      </c>
      <c r="N271" s="137" t="s">
        <v>40</v>
      </c>
      <c r="P271" s="138">
        <f>O271*H271</f>
        <v>0</v>
      </c>
      <c r="Q271" s="138">
        <v>0</v>
      </c>
      <c r="R271" s="138">
        <f>Q271*H271</f>
        <v>0</v>
      </c>
      <c r="S271" s="138">
        <v>0</v>
      </c>
      <c r="T271" s="139">
        <f>S271*H271</f>
        <v>0</v>
      </c>
      <c r="AR271" s="140" t="s">
        <v>136</v>
      </c>
      <c r="AT271" s="140" t="s">
        <v>132</v>
      </c>
      <c r="AU271" s="140" t="s">
        <v>79</v>
      </c>
      <c r="AY271" s="18" t="s">
        <v>130</v>
      </c>
      <c r="BE271" s="141">
        <f>IF(N271="základní",J271,0)</f>
        <v>0</v>
      </c>
      <c r="BF271" s="141">
        <f>IF(N271="snížená",J271,0)</f>
        <v>0</v>
      </c>
      <c r="BG271" s="141">
        <f>IF(N271="zákl. přenesená",J271,0)</f>
        <v>0</v>
      </c>
      <c r="BH271" s="141">
        <f>IF(N271="sníž. přenesená",J271,0)</f>
        <v>0</v>
      </c>
      <c r="BI271" s="141">
        <f>IF(N271="nulová",J271,0)</f>
        <v>0</v>
      </c>
      <c r="BJ271" s="18" t="s">
        <v>77</v>
      </c>
      <c r="BK271" s="141">
        <f>ROUND(I271*H271,2)</f>
        <v>0</v>
      </c>
      <c r="BL271" s="18" t="s">
        <v>136</v>
      </c>
      <c r="BM271" s="140" t="s">
        <v>496</v>
      </c>
    </row>
    <row r="272" spans="2:65" s="1" customFormat="1" ht="11.25">
      <c r="B272" s="33"/>
      <c r="D272" s="142" t="s">
        <v>138</v>
      </c>
      <c r="F272" s="143" t="s">
        <v>497</v>
      </c>
      <c r="I272" s="144"/>
      <c r="L272" s="33"/>
      <c r="M272" s="145"/>
      <c r="T272" s="54"/>
      <c r="AT272" s="18" t="s">
        <v>138</v>
      </c>
      <c r="AU272" s="18" t="s">
        <v>79</v>
      </c>
    </row>
    <row r="273" spans="2:65" s="13" customFormat="1" ht="11.25">
      <c r="B273" s="153"/>
      <c r="D273" s="147" t="s">
        <v>140</v>
      </c>
      <c r="F273" s="155" t="s">
        <v>498</v>
      </c>
      <c r="H273" s="156">
        <v>122.416</v>
      </c>
      <c r="I273" s="157"/>
      <c r="L273" s="153"/>
      <c r="M273" s="158"/>
      <c r="T273" s="159"/>
      <c r="AT273" s="154" t="s">
        <v>140</v>
      </c>
      <c r="AU273" s="154" t="s">
        <v>79</v>
      </c>
      <c r="AV273" s="13" t="s">
        <v>79</v>
      </c>
      <c r="AW273" s="13" t="s">
        <v>4</v>
      </c>
      <c r="AX273" s="13" t="s">
        <v>77</v>
      </c>
      <c r="AY273" s="154" t="s">
        <v>130</v>
      </c>
    </row>
    <row r="274" spans="2:65" s="1" customFormat="1" ht="24.2" customHeight="1">
      <c r="B274" s="33"/>
      <c r="C274" s="129" t="s">
        <v>499</v>
      </c>
      <c r="D274" s="129" t="s">
        <v>132</v>
      </c>
      <c r="E274" s="130" t="s">
        <v>500</v>
      </c>
      <c r="F274" s="131" t="s">
        <v>501</v>
      </c>
      <c r="G274" s="132" t="s">
        <v>181</v>
      </c>
      <c r="H274" s="133">
        <v>12.69</v>
      </c>
      <c r="I274" s="134"/>
      <c r="J274" s="135">
        <f>ROUND(I274*H274,2)</f>
        <v>0</v>
      </c>
      <c r="K274" s="131" t="s">
        <v>135</v>
      </c>
      <c r="L274" s="33"/>
      <c r="M274" s="136" t="s">
        <v>19</v>
      </c>
      <c r="N274" s="137" t="s">
        <v>40</v>
      </c>
      <c r="P274" s="138">
        <f>O274*H274</f>
        <v>0</v>
      </c>
      <c r="Q274" s="138">
        <v>0</v>
      </c>
      <c r="R274" s="138">
        <f>Q274*H274</f>
        <v>0</v>
      </c>
      <c r="S274" s="138">
        <v>0</v>
      </c>
      <c r="T274" s="139">
        <f>S274*H274</f>
        <v>0</v>
      </c>
      <c r="AR274" s="140" t="s">
        <v>136</v>
      </c>
      <c r="AT274" s="140" t="s">
        <v>132</v>
      </c>
      <c r="AU274" s="140" t="s">
        <v>79</v>
      </c>
      <c r="AY274" s="18" t="s">
        <v>130</v>
      </c>
      <c r="BE274" s="141">
        <f>IF(N274="základní",J274,0)</f>
        <v>0</v>
      </c>
      <c r="BF274" s="141">
        <f>IF(N274="snížená",J274,0)</f>
        <v>0</v>
      </c>
      <c r="BG274" s="141">
        <f>IF(N274="zákl. přenesená",J274,0)</f>
        <v>0</v>
      </c>
      <c r="BH274" s="141">
        <f>IF(N274="sníž. přenesená",J274,0)</f>
        <v>0</v>
      </c>
      <c r="BI274" s="141">
        <f>IF(N274="nulová",J274,0)</f>
        <v>0</v>
      </c>
      <c r="BJ274" s="18" t="s">
        <v>77</v>
      </c>
      <c r="BK274" s="141">
        <f>ROUND(I274*H274,2)</f>
        <v>0</v>
      </c>
      <c r="BL274" s="18" t="s">
        <v>136</v>
      </c>
      <c r="BM274" s="140" t="s">
        <v>502</v>
      </c>
    </row>
    <row r="275" spans="2:65" s="1" customFormat="1" ht="11.25">
      <c r="B275" s="33"/>
      <c r="D275" s="142" t="s">
        <v>138</v>
      </c>
      <c r="F275" s="143" t="s">
        <v>503</v>
      </c>
      <c r="I275" s="144"/>
      <c r="L275" s="33"/>
      <c r="M275" s="145"/>
      <c r="T275" s="54"/>
      <c r="AT275" s="18" t="s">
        <v>138</v>
      </c>
      <c r="AU275" s="18" t="s">
        <v>79</v>
      </c>
    </row>
    <row r="276" spans="2:65" s="1" customFormat="1" ht="24.2" customHeight="1">
      <c r="B276" s="33"/>
      <c r="C276" s="129" t="s">
        <v>504</v>
      </c>
      <c r="D276" s="129" t="s">
        <v>132</v>
      </c>
      <c r="E276" s="130" t="s">
        <v>505</v>
      </c>
      <c r="F276" s="131" t="s">
        <v>506</v>
      </c>
      <c r="G276" s="132" t="s">
        <v>181</v>
      </c>
      <c r="H276" s="133">
        <v>1.458</v>
      </c>
      <c r="I276" s="134"/>
      <c r="J276" s="135">
        <f>ROUND(I276*H276,2)</f>
        <v>0</v>
      </c>
      <c r="K276" s="131" t="s">
        <v>135</v>
      </c>
      <c r="L276" s="33"/>
      <c r="M276" s="136" t="s">
        <v>19</v>
      </c>
      <c r="N276" s="137" t="s">
        <v>40</v>
      </c>
      <c r="P276" s="138">
        <f>O276*H276</f>
        <v>0</v>
      </c>
      <c r="Q276" s="138">
        <v>0</v>
      </c>
      <c r="R276" s="138">
        <f>Q276*H276</f>
        <v>0</v>
      </c>
      <c r="S276" s="138">
        <v>0</v>
      </c>
      <c r="T276" s="139">
        <f>S276*H276</f>
        <v>0</v>
      </c>
      <c r="AR276" s="140" t="s">
        <v>136</v>
      </c>
      <c r="AT276" s="140" t="s">
        <v>132</v>
      </c>
      <c r="AU276" s="140" t="s">
        <v>79</v>
      </c>
      <c r="AY276" s="18" t="s">
        <v>130</v>
      </c>
      <c r="BE276" s="141">
        <f>IF(N276="základní",J276,0)</f>
        <v>0</v>
      </c>
      <c r="BF276" s="141">
        <f>IF(N276="snížená",J276,0)</f>
        <v>0</v>
      </c>
      <c r="BG276" s="141">
        <f>IF(N276="zákl. přenesená",J276,0)</f>
        <v>0</v>
      </c>
      <c r="BH276" s="141">
        <f>IF(N276="sníž. přenesená",J276,0)</f>
        <v>0</v>
      </c>
      <c r="BI276" s="141">
        <f>IF(N276="nulová",J276,0)</f>
        <v>0</v>
      </c>
      <c r="BJ276" s="18" t="s">
        <v>77</v>
      </c>
      <c r="BK276" s="141">
        <f>ROUND(I276*H276,2)</f>
        <v>0</v>
      </c>
      <c r="BL276" s="18" t="s">
        <v>136</v>
      </c>
      <c r="BM276" s="140" t="s">
        <v>507</v>
      </c>
    </row>
    <row r="277" spans="2:65" s="1" customFormat="1" ht="11.25">
      <c r="B277" s="33"/>
      <c r="D277" s="142" t="s">
        <v>138</v>
      </c>
      <c r="F277" s="143" t="s">
        <v>508</v>
      </c>
      <c r="I277" s="144"/>
      <c r="L277" s="33"/>
      <c r="M277" s="145"/>
      <c r="T277" s="54"/>
      <c r="AT277" s="18" t="s">
        <v>138</v>
      </c>
      <c r="AU277" s="18" t="s">
        <v>79</v>
      </c>
    </row>
    <row r="278" spans="2:65" s="1" customFormat="1" ht="24.2" customHeight="1">
      <c r="B278" s="33"/>
      <c r="C278" s="129" t="s">
        <v>509</v>
      </c>
      <c r="D278" s="129" t="s">
        <v>132</v>
      </c>
      <c r="E278" s="130" t="s">
        <v>510</v>
      </c>
      <c r="F278" s="131" t="s">
        <v>511</v>
      </c>
      <c r="G278" s="132" t="s">
        <v>181</v>
      </c>
      <c r="H278" s="133">
        <v>16.456</v>
      </c>
      <c r="I278" s="134"/>
      <c r="J278" s="135">
        <f>ROUND(I278*H278,2)</f>
        <v>0</v>
      </c>
      <c r="K278" s="131" t="s">
        <v>135</v>
      </c>
      <c r="L278" s="33"/>
      <c r="M278" s="136" t="s">
        <v>19</v>
      </c>
      <c r="N278" s="137" t="s">
        <v>40</v>
      </c>
      <c r="P278" s="138">
        <f>O278*H278</f>
        <v>0</v>
      </c>
      <c r="Q278" s="138">
        <v>0</v>
      </c>
      <c r="R278" s="138">
        <f>Q278*H278</f>
        <v>0</v>
      </c>
      <c r="S278" s="138">
        <v>0</v>
      </c>
      <c r="T278" s="139">
        <f>S278*H278</f>
        <v>0</v>
      </c>
      <c r="AR278" s="140" t="s">
        <v>136</v>
      </c>
      <c r="AT278" s="140" t="s">
        <v>132</v>
      </c>
      <c r="AU278" s="140" t="s">
        <v>79</v>
      </c>
      <c r="AY278" s="18" t="s">
        <v>130</v>
      </c>
      <c r="BE278" s="141">
        <f>IF(N278="základní",J278,0)</f>
        <v>0</v>
      </c>
      <c r="BF278" s="141">
        <f>IF(N278="snížená",J278,0)</f>
        <v>0</v>
      </c>
      <c r="BG278" s="141">
        <f>IF(N278="zákl. přenesená",J278,0)</f>
        <v>0</v>
      </c>
      <c r="BH278" s="141">
        <f>IF(N278="sníž. přenesená",J278,0)</f>
        <v>0</v>
      </c>
      <c r="BI278" s="141">
        <f>IF(N278="nulová",J278,0)</f>
        <v>0</v>
      </c>
      <c r="BJ278" s="18" t="s">
        <v>77</v>
      </c>
      <c r="BK278" s="141">
        <f>ROUND(I278*H278,2)</f>
        <v>0</v>
      </c>
      <c r="BL278" s="18" t="s">
        <v>136</v>
      </c>
      <c r="BM278" s="140" t="s">
        <v>512</v>
      </c>
    </row>
    <row r="279" spans="2:65" s="1" customFormat="1" ht="11.25">
      <c r="B279" s="33"/>
      <c r="D279" s="142" t="s">
        <v>138</v>
      </c>
      <c r="F279" s="143" t="s">
        <v>513</v>
      </c>
      <c r="I279" s="144"/>
      <c r="L279" s="33"/>
      <c r="M279" s="145"/>
      <c r="T279" s="54"/>
      <c r="AT279" s="18" t="s">
        <v>138</v>
      </c>
      <c r="AU279" s="18" t="s">
        <v>79</v>
      </c>
    </row>
    <row r="280" spans="2:65" s="11" customFormat="1" ht="22.9" customHeight="1">
      <c r="B280" s="117"/>
      <c r="D280" s="118" t="s">
        <v>68</v>
      </c>
      <c r="E280" s="127" t="s">
        <v>514</v>
      </c>
      <c r="F280" s="127" t="s">
        <v>515</v>
      </c>
      <c r="I280" s="120"/>
      <c r="J280" s="128">
        <f>BK280</f>
        <v>0</v>
      </c>
      <c r="L280" s="117"/>
      <c r="M280" s="122"/>
      <c r="P280" s="123">
        <f>SUM(P281:P282)</f>
        <v>0</v>
      </c>
      <c r="R280" s="123">
        <f>SUM(R281:R282)</f>
        <v>0</v>
      </c>
      <c r="T280" s="124">
        <f>SUM(T281:T282)</f>
        <v>0</v>
      </c>
      <c r="AR280" s="118" t="s">
        <v>77</v>
      </c>
      <c r="AT280" s="125" t="s">
        <v>68</v>
      </c>
      <c r="AU280" s="125" t="s">
        <v>77</v>
      </c>
      <c r="AY280" s="118" t="s">
        <v>130</v>
      </c>
      <c r="BK280" s="126">
        <f>SUM(BK281:BK282)</f>
        <v>0</v>
      </c>
    </row>
    <row r="281" spans="2:65" s="1" customFormat="1" ht="24.2" customHeight="1">
      <c r="B281" s="33"/>
      <c r="C281" s="129" t="s">
        <v>516</v>
      </c>
      <c r="D281" s="129" t="s">
        <v>132</v>
      </c>
      <c r="E281" s="130" t="s">
        <v>517</v>
      </c>
      <c r="F281" s="131" t="s">
        <v>518</v>
      </c>
      <c r="G281" s="132" t="s">
        <v>181</v>
      </c>
      <c r="H281" s="133">
        <v>186.744</v>
      </c>
      <c r="I281" s="134"/>
      <c r="J281" s="135">
        <f>ROUND(I281*H281,2)</f>
        <v>0</v>
      </c>
      <c r="K281" s="131" t="s">
        <v>135</v>
      </c>
      <c r="L281" s="33"/>
      <c r="M281" s="136" t="s">
        <v>19</v>
      </c>
      <c r="N281" s="137" t="s">
        <v>40</v>
      </c>
      <c r="P281" s="138">
        <f>O281*H281</f>
        <v>0</v>
      </c>
      <c r="Q281" s="138">
        <v>0</v>
      </c>
      <c r="R281" s="138">
        <f>Q281*H281</f>
        <v>0</v>
      </c>
      <c r="S281" s="138">
        <v>0</v>
      </c>
      <c r="T281" s="139">
        <f>S281*H281</f>
        <v>0</v>
      </c>
      <c r="AR281" s="140" t="s">
        <v>136</v>
      </c>
      <c r="AT281" s="140" t="s">
        <v>132</v>
      </c>
      <c r="AU281" s="140" t="s">
        <v>79</v>
      </c>
      <c r="AY281" s="18" t="s">
        <v>130</v>
      </c>
      <c r="BE281" s="141">
        <f>IF(N281="základní",J281,0)</f>
        <v>0</v>
      </c>
      <c r="BF281" s="141">
        <f>IF(N281="snížená",J281,0)</f>
        <v>0</v>
      </c>
      <c r="BG281" s="141">
        <f>IF(N281="zákl. přenesená",J281,0)</f>
        <v>0</v>
      </c>
      <c r="BH281" s="141">
        <f>IF(N281="sníž. přenesená",J281,0)</f>
        <v>0</v>
      </c>
      <c r="BI281" s="141">
        <f>IF(N281="nulová",J281,0)</f>
        <v>0</v>
      </c>
      <c r="BJ281" s="18" t="s">
        <v>77</v>
      </c>
      <c r="BK281" s="141">
        <f>ROUND(I281*H281,2)</f>
        <v>0</v>
      </c>
      <c r="BL281" s="18" t="s">
        <v>136</v>
      </c>
      <c r="BM281" s="140" t="s">
        <v>519</v>
      </c>
    </row>
    <row r="282" spans="2:65" s="1" customFormat="1" ht="11.25">
      <c r="B282" s="33"/>
      <c r="D282" s="142" t="s">
        <v>138</v>
      </c>
      <c r="F282" s="143" t="s">
        <v>520</v>
      </c>
      <c r="I282" s="144"/>
      <c r="L282" s="33"/>
      <c r="M282" s="145"/>
      <c r="T282" s="54"/>
      <c r="AT282" s="18" t="s">
        <v>138</v>
      </c>
      <c r="AU282" s="18" t="s">
        <v>79</v>
      </c>
    </row>
    <row r="283" spans="2:65" s="11" customFormat="1" ht="25.9" customHeight="1">
      <c r="B283" s="117"/>
      <c r="D283" s="118" t="s">
        <v>68</v>
      </c>
      <c r="E283" s="119" t="s">
        <v>199</v>
      </c>
      <c r="F283" s="119" t="s">
        <v>521</v>
      </c>
      <c r="I283" s="120"/>
      <c r="J283" s="121">
        <f>BK283</f>
        <v>0</v>
      </c>
      <c r="L283" s="117"/>
      <c r="M283" s="122"/>
      <c r="P283" s="123">
        <f>P284</f>
        <v>0</v>
      </c>
      <c r="R283" s="123">
        <f>R284</f>
        <v>0</v>
      </c>
      <c r="T283" s="124">
        <f>T284</f>
        <v>0</v>
      </c>
      <c r="AR283" s="118" t="s">
        <v>149</v>
      </c>
      <c r="AT283" s="125" t="s">
        <v>68</v>
      </c>
      <c r="AU283" s="125" t="s">
        <v>69</v>
      </c>
      <c r="AY283" s="118" t="s">
        <v>130</v>
      </c>
      <c r="BK283" s="126">
        <f>BK284</f>
        <v>0</v>
      </c>
    </row>
    <row r="284" spans="2:65" s="11" customFormat="1" ht="22.9" customHeight="1">
      <c r="B284" s="117"/>
      <c r="D284" s="118" t="s">
        <v>68</v>
      </c>
      <c r="E284" s="127" t="s">
        <v>522</v>
      </c>
      <c r="F284" s="127" t="s">
        <v>523</v>
      </c>
      <c r="I284" s="120"/>
      <c r="J284" s="128">
        <f>BK284</f>
        <v>0</v>
      </c>
      <c r="L284" s="117"/>
      <c r="M284" s="122"/>
      <c r="P284" s="123">
        <f>SUM(P285:P286)</f>
        <v>0</v>
      </c>
      <c r="R284" s="123">
        <f>SUM(R285:R286)</f>
        <v>0</v>
      </c>
      <c r="T284" s="124">
        <f>SUM(T285:T286)</f>
        <v>0</v>
      </c>
      <c r="AR284" s="118" t="s">
        <v>149</v>
      </c>
      <c r="AT284" s="125" t="s">
        <v>68</v>
      </c>
      <c r="AU284" s="125" t="s">
        <v>77</v>
      </c>
      <c r="AY284" s="118" t="s">
        <v>130</v>
      </c>
      <c r="BK284" s="126">
        <f>SUM(BK285:BK286)</f>
        <v>0</v>
      </c>
    </row>
    <row r="285" spans="2:65" s="1" customFormat="1" ht="16.5" customHeight="1">
      <c r="B285" s="33"/>
      <c r="C285" s="129" t="s">
        <v>524</v>
      </c>
      <c r="D285" s="129" t="s">
        <v>132</v>
      </c>
      <c r="E285" s="130" t="s">
        <v>525</v>
      </c>
      <c r="F285" s="131" t="s">
        <v>526</v>
      </c>
      <c r="G285" s="132" t="s">
        <v>245</v>
      </c>
      <c r="H285" s="133">
        <v>2</v>
      </c>
      <c r="I285" s="134"/>
      <c r="J285" s="135">
        <f>ROUND(I285*H285,2)</f>
        <v>0</v>
      </c>
      <c r="K285" s="131" t="s">
        <v>135</v>
      </c>
      <c r="L285" s="33"/>
      <c r="M285" s="136" t="s">
        <v>19</v>
      </c>
      <c r="N285" s="137" t="s">
        <v>40</v>
      </c>
      <c r="P285" s="138">
        <f>O285*H285</f>
        <v>0</v>
      </c>
      <c r="Q285" s="138">
        <v>0</v>
      </c>
      <c r="R285" s="138">
        <f>Q285*H285</f>
        <v>0</v>
      </c>
      <c r="S285" s="138">
        <v>0</v>
      </c>
      <c r="T285" s="139">
        <f>S285*H285</f>
        <v>0</v>
      </c>
      <c r="AR285" s="140" t="s">
        <v>493</v>
      </c>
      <c r="AT285" s="140" t="s">
        <v>132</v>
      </c>
      <c r="AU285" s="140" t="s">
        <v>79</v>
      </c>
      <c r="AY285" s="18" t="s">
        <v>130</v>
      </c>
      <c r="BE285" s="141">
        <f>IF(N285="základní",J285,0)</f>
        <v>0</v>
      </c>
      <c r="BF285" s="141">
        <f>IF(N285="snížená",J285,0)</f>
        <v>0</v>
      </c>
      <c r="BG285" s="141">
        <f>IF(N285="zákl. přenesená",J285,0)</f>
        <v>0</v>
      </c>
      <c r="BH285" s="141">
        <f>IF(N285="sníž. přenesená",J285,0)</f>
        <v>0</v>
      </c>
      <c r="BI285" s="141">
        <f>IF(N285="nulová",J285,0)</f>
        <v>0</v>
      </c>
      <c r="BJ285" s="18" t="s">
        <v>77</v>
      </c>
      <c r="BK285" s="141">
        <f>ROUND(I285*H285,2)</f>
        <v>0</v>
      </c>
      <c r="BL285" s="18" t="s">
        <v>493</v>
      </c>
      <c r="BM285" s="140" t="s">
        <v>527</v>
      </c>
    </row>
    <row r="286" spans="2:65" s="1" customFormat="1" ht="11.25">
      <c r="B286" s="33"/>
      <c r="D286" s="142" t="s">
        <v>138</v>
      </c>
      <c r="F286" s="143" t="s">
        <v>528</v>
      </c>
      <c r="I286" s="144"/>
      <c r="L286" s="33"/>
      <c r="M286" s="178"/>
      <c r="N286" s="179"/>
      <c r="O286" s="179"/>
      <c r="P286" s="179"/>
      <c r="Q286" s="179"/>
      <c r="R286" s="179"/>
      <c r="S286" s="179"/>
      <c r="T286" s="180"/>
      <c r="AT286" s="18" t="s">
        <v>138</v>
      </c>
      <c r="AU286" s="18" t="s">
        <v>79</v>
      </c>
    </row>
    <row r="287" spans="2:65" s="1" customFormat="1" ht="6.95" customHeight="1">
      <c r="B287" s="42"/>
      <c r="C287" s="43"/>
      <c r="D287" s="43"/>
      <c r="E287" s="43"/>
      <c r="F287" s="43"/>
      <c r="G287" s="43"/>
      <c r="H287" s="43"/>
      <c r="I287" s="43"/>
      <c r="J287" s="43"/>
      <c r="K287" s="43"/>
      <c r="L287" s="33"/>
    </row>
  </sheetData>
  <sheetProtection algorithmName="SHA-512" hashValue="HLE3NyMYXcsJfeK3vPf+rH4cJSssjFfeViBddhIdscb1NiONAdL3+v7vIezCxV5mU4efe3kO7fw65MIxNUCLtQ==" saltValue="0sZBdRVEfq0mxhL5wZcYCSA2LenPK0E56Uj3ZxgsutF0/dzfSFMy9c2fo1FBoawNlT3vUOFe0hhS4SiN59vwmA==" spinCount="100000" sheet="1" objects="1" scenarios="1" formatColumns="0" formatRows="0" autoFilter="0"/>
  <autoFilter ref="C88:K286" xr:uid="{00000000-0009-0000-0000-000001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hyperlinks>
    <hyperlink ref="F93" r:id="rId1" xr:uid="{00000000-0004-0000-0100-000000000000}"/>
    <hyperlink ref="F97" r:id="rId2" xr:uid="{00000000-0004-0000-0100-000001000000}"/>
    <hyperlink ref="F100" r:id="rId3" xr:uid="{00000000-0004-0000-0100-000002000000}"/>
    <hyperlink ref="F103" r:id="rId4" xr:uid="{00000000-0004-0000-0100-000003000000}"/>
    <hyperlink ref="F109" r:id="rId5" xr:uid="{00000000-0004-0000-0100-000004000000}"/>
    <hyperlink ref="F113" r:id="rId6" xr:uid="{00000000-0004-0000-0100-000005000000}"/>
    <hyperlink ref="F118" r:id="rId7" xr:uid="{00000000-0004-0000-0100-000006000000}"/>
    <hyperlink ref="F121" r:id="rId8" xr:uid="{00000000-0004-0000-0100-000007000000}"/>
    <hyperlink ref="F124" r:id="rId9" xr:uid="{00000000-0004-0000-0100-000008000000}"/>
    <hyperlink ref="F134" r:id="rId10" xr:uid="{00000000-0004-0000-0100-000009000000}"/>
    <hyperlink ref="F142" r:id="rId11" xr:uid="{00000000-0004-0000-0100-00000A000000}"/>
    <hyperlink ref="F149" r:id="rId12" xr:uid="{00000000-0004-0000-0100-00000B000000}"/>
    <hyperlink ref="F155" r:id="rId13" xr:uid="{00000000-0004-0000-0100-00000C000000}"/>
    <hyperlink ref="F159" r:id="rId14" xr:uid="{00000000-0004-0000-0100-00000D000000}"/>
    <hyperlink ref="F163" r:id="rId15" xr:uid="{00000000-0004-0000-0100-00000E000000}"/>
    <hyperlink ref="F169" r:id="rId16" xr:uid="{00000000-0004-0000-0100-00000F000000}"/>
    <hyperlink ref="F172" r:id="rId17" xr:uid="{00000000-0004-0000-0100-000010000000}"/>
    <hyperlink ref="F175" r:id="rId18" xr:uid="{00000000-0004-0000-0100-000011000000}"/>
    <hyperlink ref="F178" r:id="rId19" xr:uid="{00000000-0004-0000-0100-000012000000}"/>
    <hyperlink ref="F181" r:id="rId20" xr:uid="{00000000-0004-0000-0100-000013000000}"/>
    <hyperlink ref="F184" r:id="rId21" xr:uid="{00000000-0004-0000-0100-000014000000}"/>
    <hyperlink ref="F190" r:id="rId22" xr:uid="{00000000-0004-0000-0100-000015000000}"/>
    <hyperlink ref="F193" r:id="rId23" xr:uid="{00000000-0004-0000-0100-000016000000}"/>
    <hyperlink ref="F196" r:id="rId24" xr:uid="{00000000-0004-0000-0100-000017000000}"/>
    <hyperlink ref="F199" r:id="rId25" xr:uid="{00000000-0004-0000-0100-000018000000}"/>
    <hyperlink ref="F202" r:id="rId26" xr:uid="{00000000-0004-0000-0100-000019000000}"/>
    <hyperlink ref="F205" r:id="rId27" xr:uid="{00000000-0004-0000-0100-00001A000000}"/>
    <hyperlink ref="F209" r:id="rId28" xr:uid="{00000000-0004-0000-0100-00001B000000}"/>
    <hyperlink ref="F221" r:id="rId29" xr:uid="{00000000-0004-0000-0100-00001C000000}"/>
    <hyperlink ref="F224" r:id="rId30" xr:uid="{00000000-0004-0000-0100-00001D000000}"/>
    <hyperlink ref="F227" r:id="rId31" xr:uid="{00000000-0004-0000-0100-00001E000000}"/>
    <hyperlink ref="F230" r:id="rId32" xr:uid="{00000000-0004-0000-0100-00001F000000}"/>
    <hyperlink ref="F232" r:id="rId33" xr:uid="{00000000-0004-0000-0100-000020000000}"/>
    <hyperlink ref="F234" r:id="rId34" xr:uid="{00000000-0004-0000-0100-000021000000}"/>
    <hyperlink ref="F244" r:id="rId35" xr:uid="{00000000-0004-0000-0100-000022000000}"/>
    <hyperlink ref="F249" r:id="rId36" xr:uid="{00000000-0004-0000-0100-000023000000}"/>
    <hyperlink ref="F252" r:id="rId37" xr:uid="{00000000-0004-0000-0100-000024000000}"/>
    <hyperlink ref="F258" r:id="rId38" xr:uid="{00000000-0004-0000-0100-000025000000}"/>
    <hyperlink ref="F262" r:id="rId39" xr:uid="{00000000-0004-0000-0100-000026000000}"/>
    <hyperlink ref="F264" r:id="rId40" xr:uid="{00000000-0004-0000-0100-000027000000}"/>
    <hyperlink ref="F266" r:id="rId41" xr:uid="{00000000-0004-0000-0100-000028000000}"/>
    <hyperlink ref="F270" r:id="rId42" xr:uid="{00000000-0004-0000-0100-000029000000}"/>
    <hyperlink ref="F272" r:id="rId43" xr:uid="{00000000-0004-0000-0100-00002A000000}"/>
    <hyperlink ref="F275" r:id="rId44" xr:uid="{00000000-0004-0000-0100-00002B000000}"/>
    <hyperlink ref="F277" r:id="rId45" xr:uid="{00000000-0004-0000-0100-00002C000000}"/>
    <hyperlink ref="F279" r:id="rId46" xr:uid="{00000000-0004-0000-0100-00002D000000}"/>
    <hyperlink ref="F282" r:id="rId47" xr:uid="{00000000-0004-0000-0100-00002E000000}"/>
    <hyperlink ref="F286" r:id="rId48" xr:uid="{00000000-0004-0000-0100-00002F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8" t="s">
        <v>82</v>
      </c>
      <c r="AZ2" s="86" t="s">
        <v>529</v>
      </c>
      <c r="BA2" s="86" t="s">
        <v>530</v>
      </c>
      <c r="BB2" s="86" t="s">
        <v>157</v>
      </c>
      <c r="BC2" s="86" t="s">
        <v>531</v>
      </c>
      <c r="BD2" s="86" t="s">
        <v>79</v>
      </c>
    </row>
    <row r="3" spans="2:5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79</v>
      </c>
      <c r="AZ3" s="86" t="s">
        <v>532</v>
      </c>
      <c r="BA3" s="86" t="s">
        <v>533</v>
      </c>
      <c r="BB3" s="86" t="s">
        <v>157</v>
      </c>
      <c r="BC3" s="86" t="s">
        <v>534</v>
      </c>
      <c r="BD3" s="86" t="s">
        <v>79</v>
      </c>
    </row>
    <row r="4" spans="2:56" ht="24.95" customHeight="1">
      <c r="B4" s="21"/>
      <c r="D4" s="22" t="s">
        <v>95</v>
      </c>
      <c r="L4" s="21"/>
      <c r="M4" s="87" t="s">
        <v>10</v>
      </c>
      <c r="AT4" s="18" t="s">
        <v>4</v>
      </c>
      <c r="AZ4" s="86" t="s">
        <v>535</v>
      </c>
      <c r="BA4" s="86" t="s">
        <v>536</v>
      </c>
      <c r="BB4" s="86" t="s">
        <v>157</v>
      </c>
      <c r="BC4" s="86" t="s">
        <v>537</v>
      </c>
      <c r="BD4" s="86" t="s">
        <v>79</v>
      </c>
    </row>
    <row r="5" spans="2:56" ht="6.95" customHeight="1">
      <c r="B5" s="21"/>
      <c r="L5" s="21"/>
    </row>
    <row r="6" spans="2:56" ht="12" customHeight="1">
      <c r="B6" s="21"/>
      <c r="D6" s="28" t="s">
        <v>16</v>
      </c>
      <c r="L6" s="21"/>
    </row>
    <row r="7" spans="2:56" ht="16.5" customHeight="1">
      <c r="B7" s="21"/>
      <c r="E7" s="322" t="str">
        <f>'Rekapitulace stavby'!K6</f>
        <v>Vrátkov, ulice K Pískovně 2. etapa</v>
      </c>
      <c r="F7" s="323"/>
      <c r="G7" s="323"/>
      <c r="H7" s="323"/>
      <c r="L7" s="21"/>
    </row>
    <row r="8" spans="2:56" s="1" customFormat="1" ht="12" customHeight="1">
      <c r="B8" s="33"/>
      <c r="D8" s="28" t="s">
        <v>99</v>
      </c>
      <c r="L8" s="33"/>
    </row>
    <row r="9" spans="2:56" s="1" customFormat="1" ht="16.5" customHeight="1">
      <c r="B9" s="33"/>
      <c r="E9" s="285" t="s">
        <v>538</v>
      </c>
      <c r="F9" s="324"/>
      <c r="G9" s="324"/>
      <c r="H9" s="324"/>
      <c r="L9" s="33"/>
    </row>
    <row r="10" spans="2:56" s="1" customFormat="1" ht="11.25">
      <c r="B10" s="33"/>
      <c r="L10" s="33"/>
    </row>
    <row r="11" spans="2:5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5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>
        <f>'Rekapitulace stavby'!AN8</f>
        <v>45709</v>
      </c>
      <c r="L12" s="33"/>
    </row>
    <row r="13" spans="2:56" s="1" customFormat="1" ht="10.9" customHeight="1">
      <c r="B13" s="33"/>
      <c r="L13" s="33"/>
    </row>
    <row r="14" spans="2:56" s="1" customFormat="1" ht="12" customHeight="1">
      <c r="B14" s="33"/>
      <c r="D14" s="28" t="s">
        <v>24</v>
      </c>
      <c r="I14" s="28" t="s">
        <v>25</v>
      </c>
      <c r="J14" s="26" t="str">
        <f>IF('Rekapitulace stavby'!AN10="","",'Rekapitulace stavby'!AN10)</f>
        <v/>
      </c>
      <c r="L14" s="33"/>
    </row>
    <row r="15" spans="2:56" s="1" customFormat="1" ht="18" customHeight="1">
      <c r="B15" s="33"/>
      <c r="E15" s="26" t="str">
        <f>IF('Rekapitulace stavby'!E11="","",'Rekapitulace stavby'!E11)</f>
        <v xml:space="preserve"> </v>
      </c>
      <c r="I15" s="28" t="s">
        <v>27</v>
      </c>
      <c r="J15" s="26" t="str">
        <f>IF('Rekapitulace stavby'!AN11="","",'Rekapitulace stavby'!AN11)</f>
        <v/>
      </c>
      <c r="L15" s="33"/>
    </row>
    <row r="16" spans="2:56" s="1" customFormat="1" ht="6.95" customHeight="1">
      <c r="B16" s="33"/>
      <c r="L16" s="33"/>
    </row>
    <row r="17" spans="2:12" s="1" customFormat="1" ht="12" customHeight="1">
      <c r="B17" s="33"/>
      <c r="D17" s="28" t="s">
        <v>28</v>
      </c>
      <c r="I17" s="28" t="s">
        <v>25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5" t="str">
        <f>'Rekapitulace stavby'!E14</f>
        <v>Vyplň údaj</v>
      </c>
      <c r="F18" s="306"/>
      <c r="G18" s="306"/>
      <c r="H18" s="306"/>
      <c r="I18" s="28" t="s">
        <v>27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30</v>
      </c>
      <c r="I20" s="28" t="s">
        <v>25</v>
      </c>
      <c r="J20" s="26" t="str">
        <f>IF('Rekapitulace stavby'!AN16="","",'Rekapitulace stavby'!AN16)</f>
        <v/>
      </c>
      <c r="L20" s="33"/>
    </row>
    <row r="21" spans="2:12" s="1" customFormat="1" ht="18" customHeight="1">
      <c r="B21" s="33"/>
      <c r="E21" s="26" t="str">
        <f>IF('Rekapitulace stavby'!E17="","",'Rekapitulace stavby'!E17)</f>
        <v xml:space="preserve"> </v>
      </c>
      <c r="I21" s="28" t="s">
        <v>27</v>
      </c>
      <c r="J21" s="26" t="str">
        <f>IF('Rekapitulace stavby'!AN17="","",'Rekapitulace stavby'!AN17)</f>
        <v/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32</v>
      </c>
      <c r="I23" s="28" t="s">
        <v>25</v>
      </c>
      <c r="J23" s="26" t="str">
        <f>IF('Rekapitulace stavby'!AN19="","",'Rekapitulace stavby'!AN19)</f>
        <v/>
      </c>
      <c r="L23" s="33"/>
    </row>
    <row r="24" spans="2:12" s="1" customFormat="1" ht="18" customHeight="1">
      <c r="B24" s="33"/>
      <c r="E24" s="26" t="str">
        <f>IF('Rekapitulace stavby'!E20="","",'Rekapitulace stavby'!E20)</f>
        <v xml:space="preserve"> </v>
      </c>
      <c r="I24" s="28" t="s">
        <v>27</v>
      </c>
      <c r="J24" s="26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33</v>
      </c>
      <c r="L26" s="33"/>
    </row>
    <row r="27" spans="2:12" s="7" customFormat="1" ht="16.5" customHeight="1">
      <c r="B27" s="88"/>
      <c r="E27" s="311" t="s">
        <v>19</v>
      </c>
      <c r="F27" s="311"/>
      <c r="G27" s="311"/>
      <c r="H27" s="311"/>
      <c r="L27" s="88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9" t="s">
        <v>35</v>
      </c>
      <c r="J30" s="64">
        <f>ROUND(J84,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37</v>
      </c>
      <c r="I32" s="36" t="s">
        <v>36</v>
      </c>
      <c r="J32" s="36" t="s">
        <v>38</v>
      </c>
      <c r="L32" s="33"/>
    </row>
    <row r="33" spans="2:12" s="1" customFormat="1" ht="14.45" customHeight="1">
      <c r="B33" s="33"/>
      <c r="D33" s="53" t="s">
        <v>39</v>
      </c>
      <c r="E33" s="28" t="s">
        <v>40</v>
      </c>
      <c r="F33" s="90">
        <f>ROUND((SUM(BE84:BE155)),  2)</f>
        <v>0</v>
      </c>
      <c r="I33" s="91">
        <v>0.21</v>
      </c>
      <c r="J33" s="90">
        <f>ROUND(((SUM(BE84:BE155))*I33),  2)</f>
        <v>0</v>
      </c>
      <c r="L33" s="33"/>
    </row>
    <row r="34" spans="2:12" s="1" customFormat="1" ht="14.45" customHeight="1">
      <c r="B34" s="33"/>
      <c r="E34" s="28" t="s">
        <v>41</v>
      </c>
      <c r="F34" s="90">
        <f>ROUND((SUM(BF84:BF155)),  2)</f>
        <v>0</v>
      </c>
      <c r="I34" s="91">
        <v>0.12</v>
      </c>
      <c r="J34" s="90">
        <f>ROUND(((SUM(BF84:BF155))*I34),  2)</f>
        <v>0</v>
      </c>
      <c r="L34" s="33"/>
    </row>
    <row r="35" spans="2:12" s="1" customFormat="1" ht="14.45" hidden="1" customHeight="1">
      <c r="B35" s="33"/>
      <c r="E35" s="28" t="s">
        <v>42</v>
      </c>
      <c r="F35" s="90">
        <f>ROUND((SUM(BG84:BG155)),  2)</f>
        <v>0</v>
      </c>
      <c r="I35" s="91">
        <v>0.21</v>
      </c>
      <c r="J35" s="90">
        <f>0</f>
        <v>0</v>
      </c>
      <c r="L35" s="33"/>
    </row>
    <row r="36" spans="2:12" s="1" customFormat="1" ht="14.45" hidden="1" customHeight="1">
      <c r="B36" s="33"/>
      <c r="E36" s="28" t="s">
        <v>43</v>
      </c>
      <c r="F36" s="90">
        <f>ROUND((SUM(BH84:BH155)),  2)</f>
        <v>0</v>
      </c>
      <c r="I36" s="91">
        <v>0.12</v>
      </c>
      <c r="J36" s="90">
        <f>0</f>
        <v>0</v>
      </c>
      <c r="L36" s="33"/>
    </row>
    <row r="37" spans="2:12" s="1" customFormat="1" ht="14.45" hidden="1" customHeight="1">
      <c r="B37" s="33"/>
      <c r="E37" s="28" t="s">
        <v>44</v>
      </c>
      <c r="F37" s="90">
        <f>ROUND((SUM(BI84:BI155)),  2)</f>
        <v>0</v>
      </c>
      <c r="I37" s="91">
        <v>0</v>
      </c>
      <c r="J37" s="90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2"/>
      <c r="D39" s="93" t="s">
        <v>45</v>
      </c>
      <c r="E39" s="55"/>
      <c r="F39" s="55"/>
      <c r="G39" s="94" t="s">
        <v>46</v>
      </c>
      <c r="H39" s="95" t="s">
        <v>47</v>
      </c>
      <c r="I39" s="55"/>
      <c r="J39" s="96">
        <f>SUM(J30:J37)</f>
        <v>0</v>
      </c>
      <c r="K39" s="97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101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22" t="str">
        <f>E7</f>
        <v>Vrátkov, ulice K Pískovně 2. etapa</v>
      </c>
      <c r="F48" s="323"/>
      <c r="G48" s="323"/>
      <c r="H48" s="323"/>
      <c r="L48" s="33"/>
    </row>
    <row r="49" spans="2:47" s="1" customFormat="1" ht="12" customHeight="1">
      <c r="B49" s="33"/>
      <c r="C49" s="28" t="s">
        <v>99</v>
      </c>
      <c r="L49" s="33"/>
    </row>
    <row r="50" spans="2:47" s="1" customFormat="1" ht="16.5" customHeight="1">
      <c r="B50" s="33"/>
      <c r="E50" s="285" t="str">
        <f>E9</f>
        <v>SO301 - Dešťová kanalizace</v>
      </c>
      <c r="F50" s="324"/>
      <c r="G50" s="324"/>
      <c r="H50" s="324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Vrátkov</v>
      </c>
      <c r="I52" s="28" t="s">
        <v>23</v>
      </c>
      <c r="J52" s="50">
        <f>IF(J12="","",J12)</f>
        <v>45709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8" t="s">
        <v>24</v>
      </c>
      <c r="F54" s="26" t="str">
        <f>E15</f>
        <v xml:space="preserve"> </v>
      </c>
      <c r="I54" s="28" t="s">
        <v>30</v>
      </c>
      <c r="J54" s="31" t="str">
        <f>E21</f>
        <v xml:space="preserve"> </v>
      </c>
      <c r="L54" s="33"/>
    </row>
    <row r="55" spans="2:47" s="1" customFormat="1" ht="15.2" customHeight="1">
      <c r="B55" s="33"/>
      <c r="C55" s="28" t="s">
        <v>28</v>
      </c>
      <c r="F55" s="26" t="str">
        <f>IF(E18="","",E18)</f>
        <v>Vyplň údaj</v>
      </c>
      <c r="I55" s="28" t="s">
        <v>32</v>
      </c>
      <c r="J55" s="31" t="str">
        <f>E24</f>
        <v xml:space="preserve"> 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8" t="s">
        <v>102</v>
      </c>
      <c r="D57" s="92"/>
      <c r="E57" s="92"/>
      <c r="F57" s="92"/>
      <c r="G57" s="92"/>
      <c r="H57" s="92"/>
      <c r="I57" s="92"/>
      <c r="J57" s="99" t="s">
        <v>103</v>
      </c>
      <c r="K57" s="92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100" t="s">
        <v>67</v>
      </c>
      <c r="J59" s="64">
        <f>J84</f>
        <v>0</v>
      </c>
      <c r="L59" s="33"/>
      <c r="AU59" s="18" t="s">
        <v>104</v>
      </c>
    </row>
    <row r="60" spans="2:47" s="8" customFormat="1" ht="24.95" customHeight="1">
      <c r="B60" s="101"/>
      <c r="D60" s="102" t="s">
        <v>105</v>
      </c>
      <c r="E60" s="103"/>
      <c r="F60" s="103"/>
      <c r="G60" s="103"/>
      <c r="H60" s="103"/>
      <c r="I60" s="103"/>
      <c r="J60" s="104">
        <f>J85</f>
        <v>0</v>
      </c>
      <c r="L60" s="101"/>
    </row>
    <row r="61" spans="2:47" s="9" customFormat="1" ht="19.899999999999999" customHeight="1">
      <c r="B61" s="105"/>
      <c r="D61" s="106" t="s">
        <v>106</v>
      </c>
      <c r="E61" s="107"/>
      <c r="F61" s="107"/>
      <c r="G61" s="107"/>
      <c r="H61" s="107"/>
      <c r="I61" s="107"/>
      <c r="J61" s="108">
        <f>J86</f>
        <v>0</v>
      </c>
      <c r="L61" s="105"/>
    </row>
    <row r="62" spans="2:47" s="9" customFormat="1" ht="19.899999999999999" customHeight="1">
      <c r="B62" s="105"/>
      <c r="D62" s="106" t="s">
        <v>107</v>
      </c>
      <c r="E62" s="107"/>
      <c r="F62" s="107"/>
      <c r="G62" s="107"/>
      <c r="H62" s="107"/>
      <c r="I62" s="107"/>
      <c r="J62" s="108">
        <f>J114</f>
        <v>0</v>
      </c>
      <c r="L62" s="105"/>
    </row>
    <row r="63" spans="2:47" s="9" customFormat="1" ht="19.899999999999999" customHeight="1">
      <c r="B63" s="105"/>
      <c r="D63" s="106" t="s">
        <v>109</v>
      </c>
      <c r="E63" s="107"/>
      <c r="F63" s="107"/>
      <c r="G63" s="107"/>
      <c r="H63" s="107"/>
      <c r="I63" s="107"/>
      <c r="J63" s="108">
        <f>J120</f>
        <v>0</v>
      </c>
      <c r="L63" s="105"/>
    </row>
    <row r="64" spans="2:47" s="9" customFormat="1" ht="19.899999999999999" customHeight="1">
      <c r="B64" s="105"/>
      <c r="D64" s="106" t="s">
        <v>112</v>
      </c>
      <c r="E64" s="107"/>
      <c r="F64" s="107"/>
      <c r="G64" s="107"/>
      <c r="H64" s="107"/>
      <c r="I64" s="107"/>
      <c r="J64" s="108">
        <f>J153</f>
        <v>0</v>
      </c>
      <c r="L64" s="105"/>
    </row>
    <row r="65" spans="2:12" s="1" customFormat="1" ht="21.75" customHeight="1">
      <c r="B65" s="33"/>
      <c r="L65" s="33"/>
    </row>
    <row r="66" spans="2:12" s="1" customFormat="1" ht="6.95" customHeight="1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>
      <c r="B71" s="33"/>
      <c r="C71" s="22" t="s">
        <v>115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16.5" customHeight="1">
      <c r="B74" s="33"/>
      <c r="E74" s="322" t="str">
        <f>E7</f>
        <v>Vrátkov, ulice K Pískovně 2. etapa</v>
      </c>
      <c r="F74" s="323"/>
      <c r="G74" s="323"/>
      <c r="H74" s="323"/>
      <c r="L74" s="33"/>
    </row>
    <row r="75" spans="2:12" s="1" customFormat="1" ht="12" customHeight="1">
      <c r="B75" s="33"/>
      <c r="C75" s="28" t="s">
        <v>99</v>
      </c>
      <c r="L75" s="33"/>
    </row>
    <row r="76" spans="2:12" s="1" customFormat="1" ht="16.5" customHeight="1">
      <c r="B76" s="33"/>
      <c r="E76" s="285" t="str">
        <f>E9</f>
        <v>SO301 - Dešťová kanalizace</v>
      </c>
      <c r="F76" s="324"/>
      <c r="G76" s="324"/>
      <c r="H76" s="324"/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8" t="s">
        <v>21</v>
      </c>
      <c r="F78" s="26" t="str">
        <f>F12</f>
        <v>Vrátkov</v>
      </c>
      <c r="I78" s="28" t="s">
        <v>23</v>
      </c>
      <c r="J78" s="50">
        <f>IF(J12="","",J12)</f>
        <v>45709</v>
      </c>
      <c r="L78" s="33"/>
    </row>
    <row r="79" spans="2:12" s="1" customFormat="1" ht="6.95" customHeight="1">
      <c r="B79" s="33"/>
      <c r="L79" s="33"/>
    </row>
    <row r="80" spans="2:12" s="1" customFormat="1" ht="15.2" customHeight="1">
      <c r="B80" s="33"/>
      <c r="C80" s="28" t="s">
        <v>24</v>
      </c>
      <c r="F80" s="26" t="str">
        <f>E15</f>
        <v xml:space="preserve"> </v>
      </c>
      <c r="I80" s="28" t="s">
        <v>30</v>
      </c>
      <c r="J80" s="31" t="str">
        <f>E21</f>
        <v xml:space="preserve"> </v>
      </c>
      <c r="L80" s="33"/>
    </row>
    <row r="81" spans="2:65" s="1" customFormat="1" ht="15.2" customHeight="1">
      <c r="B81" s="33"/>
      <c r="C81" s="28" t="s">
        <v>28</v>
      </c>
      <c r="F81" s="26" t="str">
        <f>IF(E18="","",E18)</f>
        <v>Vyplň údaj</v>
      </c>
      <c r="I81" s="28" t="s">
        <v>32</v>
      </c>
      <c r="J81" s="31" t="str">
        <f>E24</f>
        <v xml:space="preserve"> </v>
      </c>
      <c r="L81" s="33"/>
    </row>
    <row r="82" spans="2:65" s="1" customFormat="1" ht="10.35" customHeight="1">
      <c r="B82" s="33"/>
      <c r="L82" s="33"/>
    </row>
    <row r="83" spans="2:65" s="10" customFormat="1" ht="29.25" customHeight="1">
      <c r="B83" s="109"/>
      <c r="C83" s="110" t="s">
        <v>116</v>
      </c>
      <c r="D83" s="111" t="s">
        <v>54</v>
      </c>
      <c r="E83" s="111" t="s">
        <v>50</v>
      </c>
      <c r="F83" s="111" t="s">
        <v>51</v>
      </c>
      <c r="G83" s="111" t="s">
        <v>117</v>
      </c>
      <c r="H83" s="111" t="s">
        <v>118</v>
      </c>
      <c r="I83" s="111" t="s">
        <v>119</v>
      </c>
      <c r="J83" s="111" t="s">
        <v>103</v>
      </c>
      <c r="K83" s="112" t="s">
        <v>120</v>
      </c>
      <c r="L83" s="109"/>
      <c r="M83" s="57" t="s">
        <v>19</v>
      </c>
      <c r="N83" s="58" t="s">
        <v>39</v>
      </c>
      <c r="O83" s="58" t="s">
        <v>121</v>
      </c>
      <c r="P83" s="58" t="s">
        <v>122</v>
      </c>
      <c r="Q83" s="58" t="s">
        <v>123</v>
      </c>
      <c r="R83" s="58" t="s">
        <v>124</v>
      </c>
      <c r="S83" s="58" t="s">
        <v>125</v>
      </c>
      <c r="T83" s="59" t="s">
        <v>126</v>
      </c>
    </row>
    <row r="84" spans="2:65" s="1" customFormat="1" ht="22.9" customHeight="1">
      <c r="B84" s="33"/>
      <c r="C84" s="62" t="s">
        <v>127</v>
      </c>
      <c r="J84" s="113">
        <f>BK84</f>
        <v>0</v>
      </c>
      <c r="L84" s="33"/>
      <c r="M84" s="60"/>
      <c r="N84" s="51"/>
      <c r="O84" s="51"/>
      <c r="P84" s="114">
        <f>P85</f>
        <v>0</v>
      </c>
      <c r="Q84" s="51"/>
      <c r="R84" s="114">
        <f>R85</f>
        <v>6.3113387599999999</v>
      </c>
      <c r="S84" s="51"/>
      <c r="T84" s="115">
        <f>T85</f>
        <v>0</v>
      </c>
      <c r="AT84" s="18" t="s">
        <v>68</v>
      </c>
      <c r="AU84" s="18" t="s">
        <v>104</v>
      </c>
      <c r="BK84" s="116">
        <f>BK85</f>
        <v>0</v>
      </c>
    </row>
    <row r="85" spans="2:65" s="11" customFormat="1" ht="25.9" customHeight="1">
      <c r="B85" s="117"/>
      <c r="D85" s="118" t="s">
        <v>68</v>
      </c>
      <c r="E85" s="119" t="s">
        <v>128</v>
      </c>
      <c r="F85" s="119" t="s">
        <v>129</v>
      </c>
      <c r="I85" s="120"/>
      <c r="J85" s="121">
        <f>BK85</f>
        <v>0</v>
      </c>
      <c r="L85" s="117"/>
      <c r="M85" s="122"/>
      <c r="P85" s="123">
        <f>P86+P114+P120+P153</f>
        <v>0</v>
      </c>
      <c r="R85" s="123">
        <f>R86+R114+R120+R153</f>
        <v>6.3113387599999999</v>
      </c>
      <c r="T85" s="124">
        <f>T86+T114+T120+T153</f>
        <v>0</v>
      </c>
      <c r="AR85" s="118" t="s">
        <v>77</v>
      </c>
      <c r="AT85" s="125" t="s">
        <v>68</v>
      </c>
      <c r="AU85" s="125" t="s">
        <v>69</v>
      </c>
      <c r="AY85" s="118" t="s">
        <v>130</v>
      </c>
      <c r="BK85" s="126">
        <f>BK86+BK114+BK120+BK153</f>
        <v>0</v>
      </c>
    </row>
    <row r="86" spans="2:65" s="11" customFormat="1" ht="22.9" customHeight="1">
      <c r="B86" s="117"/>
      <c r="D86" s="118" t="s">
        <v>68</v>
      </c>
      <c r="E86" s="127" t="s">
        <v>77</v>
      </c>
      <c r="F86" s="127" t="s">
        <v>131</v>
      </c>
      <c r="I86" s="120"/>
      <c r="J86" s="128">
        <f>BK86</f>
        <v>0</v>
      </c>
      <c r="L86" s="117"/>
      <c r="M86" s="122"/>
      <c r="P86" s="123">
        <f>SUM(P87:P113)</f>
        <v>0</v>
      </c>
      <c r="R86" s="123">
        <f>SUM(R87:R113)</f>
        <v>0</v>
      </c>
      <c r="T86" s="124">
        <f>SUM(T87:T113)</f>
        <v>0</v>
      </c>
      <c r="AR86" s="118" t="s">
        <v>77</v>
      </c>
      <c r="AT86" s="125" t="s">
        <v>68</v>
      </c>
      <c r="AU86" s="125" t="s">
        <v>77</v>
      </c>
      <c r="AY86" s="118" t="s">
        <v>130</v>
      </c>
      <c r="BK86" s="126">
        <f>SUM(BK87:BK113)</f>
        <v>0</v>
      </c>
    </row>
    <row r="87" spans="2:65" s="1" customFormat="1" ht="24.2" customHeight="1">
      <c r="B87" s="33"/>
      <c r="C87" s="129" t="s">
        <v>77</v>
      </c>
      <c r="D87" s="129" t="s">
        <v>132</v>
      </c>
      <c r="E87" s="130" t="s">
        <v>539</v>
      </c>
      <c r="F87" s="131" t="s">
        <v>540</v>
      </c>
      <c r="G87" s="132" t="s">
        <v>157</v>
      </c>
      <c r="H87" s="133">
        <v>239.28</v>
      </c>
      <c r="I87" s="134"/>
      <c r="J87" s="135">
        <f>ROUND(I87*H87,2)</f>
        <v>0</v>
      </c>
      <c r="K87" s="131" t="s">
        <v>135</v>
      </c>
      <c r="L87" s="33"/>
      <c r="M87" s="136" t="s">
        <v>19</v>
      </c>
      <c r="N87" s="137" t="s">
        <v>40</v>
      </c>
      <c r="P87" s="138">
        <f>O87*H87</f>
        <v>0</v>
      </c>
      <c r="Q87" s="138">
        <v>0</v>
      </c>
      <c r="R87" s="138">
        <f>Q87*H87</f>
        <v>0</v>
      </c>
      <c r="S87" s="138">
        <v>0</v>
      </c>
      <c r="T87" s="139">
        <f>S87*H87</f>
        <v>0</v>
      </c>
      <c r="AR87" s="140" t="s">
        <v>136</v>
      </c>
      <c r="AT87" s="140" t="s">
        <v>132</v>
      </c>
      <c r="AU87" s="140" t="s">
        <v>79</v>
      </c>
      <c r="AY87" s="18" t="s">
        <v>130</v>
      </c>
      <c r="BE87" s="141">
        <f>IF(N87="základní",J87,0)</f>
        <v>0</v>
      </c>
      <c r="BF87" s="141">
        <f>IF(N87="snížená",J87,0)</f>
        <v>0</v>
      </c>
      <c r="BG87" s="141">
        <f>IF(N87="zákl. přenesená",J87,0)</f>
        <v>0</v>
      </c>
      <c r="BH87" s="141">
        <f>IF(N87="sníž. přenesená",J87,0)</f>
        <v>0</v>
      </c>
      <c r="BI87" s="141">
        <f>IF(N87="nulová",J87,0)</f>
        <v>0</v>
      </c>
      <c r="BJ87" s="18" t="s">
        <v>77</v>
      </c>
      <c r="BK87" s="141">
        <f>ROUND(I87*H87,2)</f>
        <v>0</v>
      </c>
      <c r="BL87" s="18" t="s">
        <v>136</v>
      </c>
      <c r="BM87" s="140" t="s">
        <v>541</v>
      </c>
    </row>
    <row r="88" spans="2:65" s="1" customFormat="1" ht="11.25">
      <c r="B88" s="33"/>
      <c r="D88" s="142" t="s">
        <v>138</v>
      </c>
      <c r="F88" s="143" t="s">
        <v>542</v>
      </c>
      <c r="I88" s="144"/>
      <c r="L88" s="33"/>
      <c r="M88" s="145"/>
      <c r="T88" s="54"/>
      <c r="AT88" s="18" t="s">
        <v>138</v>
      </c>
      <c r="AU88" s="18" t="s">
        <v>79</v>
      </c>
    </row>
    <row r="89" spans="2:65" s="12" customFormat="1" ht="11.25">
      <c r="B89" s="146"/>
      <c r="D89" s="147" t="s">
        <v>140</v>
      </c>
      <c r="E89" s="148" t="s">
        <v>19</v>
      </c>
      <c r="F89" s="149" t="s">
        <v>543</v>
      </c>
      <c r="H89" s="148" t="s">
        <v>19</v>
      </c>
      <c r="I89" s="150"/>
      <c r="L89" s="146"/>
      <c r="M89" s="151"/>
      <c r="T89" s="152"/>
      <c r="AT89" s="148" t="s">
        <v>140</v>
      </c>
      <c r="AU89" s="148" t="s">
        <v>79</v>
      </c>
      <c r="AV89" s="12" t="s">
        <v>77</v>
      </c>
      <c r="AW89" s="12" t="s">
        <v>31</v>
      </c>
      <c r="AX89" s="12" t="s">
        <v>69</v>
      </c>
      <c r="AY89" s="148" t="s">
        <v>130</v>
      </c>
    </row>
    <row r="90" spans="2:65" s="12" customFormat="1" ht="11.25">
      <c r="B90" s="146"/>
      <c r="D90" s="147" t="s">
        <v>140</v>
      </c>
      <c r="E90" s="148" t="s">
        <v>19</v>
      </c>
      <c r="F90" s="149" t="s">
        <v>544</v>
      </c>
      <c r="H90" s="148" t="s">
        <v>19</v>
      </c>
      <c r="I90" s="150"/>
      <c r="L90" s="146"/>
      <c r="M90" s="151"/>
      <c r="T90" s="152"/>
      <c r="AT90" s="148" t="s">
        <v>140</v>
      </c>
      <c r="AU90" s="148" t="s">
        <v>79</v>
      </c>
      <c r="AV90" s="12" t="s">
        <v>77</v>
      </c>
      <c r="AW90" s="12" t="s">
        <v>31</v>
      </c>
      <c r="AX90" s="12" t="s">
        <v>69</v>
      </c>
      <c r="AY90" s="148" t="s">
        <v>130</v>
      </c>
    </row>
    <row r="91" spans="2:65" s="13" customFormat="1" ht="11.25">
      <c r="B91" s="153"/>
      <c r="D91" s="147" t="s">
        <v>140</v>
      </c>
      <c r="E91" s="154" t="s">
        <v>19</v>
      </c>
      <c r="F91" s="155" t="s">
        <v>545</v>
      </c>
      <c r="H91" s="156">
        <v>223.92</v>
      </c>
      <c r="I91" s="157"/>
      <c r="L91" s="153"/>
      <c r="M91" s="158"/>
      <c r="T91" s="159"/>
      <c r="AT91" s="154" t="s">
        <v>140</v>
      </c>
      <c r="AU91" s="154" t="s">
        <v>79</v>
      </c>
      <c r="AV91" s="13" t="s">
        <v>79</v>
      </c>
      <c r="AW91" s="13" t="s">
        <v>31</v>
      </c>
      <c r="AX91" s="13" t="s">
        <v>69</v>
      </c>
      <c r="AY91" s="154" t="s">
        <v>130</v>
      </c>
    </row>
    <row r="92" spans="2:65" s="13" customFormat="1" ht="11.25">
      <c r="B92" s="153"/>
      <c r="D92" s="147" t="s">
        <v>140</v>
      </c>
      <c r="E92" s="154" t="s">
        <v>19</v>
      </c>
      <c r="F92" s="155" t="s">
        <v>546</v>
      </c>
      <c r="H92" s="156">
        <v>15.36</v>
      </c>
      <c r="I92" s="157"/>
      <c r="L92" s="153"/>
      <c r="M92" s="158"/>
      <c r="T92" s="159"/>
      <c r="AT92" s="154" t="s">
        <v>140</v>
      </c>
      <c r="AU92" s="154" t="s">
        <v>79</v>
      </c>
      <c r="AV92" s="13" t="s">
        <v>79</v>
      </c>
      <c r="AW92" s="13" t="s">
        <v>31</v>
      </c>
      <c r="AX92" s="13" t="s">
        <v>69</v>
      </c>
      <c r="AY92" s="154" t="s">
        <v>130</v>
      </c>
    </row>
    <row r="93" spans="2:65" s="14" customFormat="1" ht="11.25">
      <c r="B93" s="160"/>
      <c r="D93" s="147" t="s">
        <v>140</v>
      </c>
      <c r="E93" s="161" t="s">
        <v>529</v>
      </c>
      <c r="F93" s="162" t="s">
        <v>163</v>
      </c>
      <c r="H93" s="163">
        <v>239.28</v>
      </c>
      <c r="I93" s="164"/>
      <c r="L93" s="160"/>
      <c r="M93" s="165"/>
      <c r="T93" s="166"/>
      <c r="AT93" s="161" t="s">
        <v>140</v>
      </c>
      <c r="AU93" s="161" t="s">
        <v>79</v>
      </c>
      <c r="AV93" s="14" t="s">
        <v>136</v>
      </c>
      <c r="AW93" s="14" t="s">
        <v>31</v>
      </c>
      <c r="AX93" s="14" t="s">
        <v>77</v>
      </c>
      <c r="AY93" s="161" t="s">
        <v>130</v>
      </c>
    </row>
    <row r="94" spans="2:65" s="1" customFormat="1" ht="37.9" customHeight="1">
      <c r="B94" s="33"/>
      <c r="C94" s="129" t="s">
        <v>79</v>
      </c>
      <c r="D94" s="129" t="s">
        <v>132</v>
      </c>
      <c r="E94" s="130" t="s">
        <v>172</v>
      </c>
      <c r="F94" s="131" t="s">
        <v>173</v>
      </c>
      <c r="G94" s="132" t="s">
        <v>157</v>
      </c>
      <c r="H94" s="133">
        <v>14.12</v>
      </c>
      <c r="I94" s="134"/>
      <c r="J94" s="135">
        <f>ROUND(I94*H94,2)</f>
        <v>0</v>
      </c>
      <c r="K94" s="131" t="s">
        <v>135</v>
      </c>
      <c r="L94" s="33"/>
      <c r="M94" s="136" t="s">
        <v>19</v>
      </c>
      <c r="N94" s="137" t="s">
        <v>40</v>
      </c>
      <c r="P94" s="138">
        <f>O94*H94</f>
        <v>0</v>
      </c>
      <c r="Q94" s="138">
        <v>0</v>
      </c>
      <c r="R94" s="138">
        <f>Q94*H94</f>
        <v>0</v>
      </c>
      <c r="S94" s="138">
        <v>0</v>
      </c>
      <c r="T94" s="139">
        <f>S94*H94</f>
        <v>0</v>
      </c>
      <c r="AR94" s="140" t="s">
        <v>136</v>
      </c>
      <c r="AT94" s="140" t="s">
        <v>132</v>
      </c>
      <c r="AU94" s="140" t="s">
        <v>79</v>
      </c>
      <c r="AY94" s="18" t="s">
        <v>130</v>
      </c>
      <c r="BE94" s="141">
        <f>IF(N94="základní",J94,0)</f>
        <v>0</v>
      </c>
      <c r="BF94" s="141">
        <f>IF(N94="snížená",J94,0)</f>
        <v>0</v>
      </c>
      <c r="BG94" s="141">
        <f>IF(N94="zákl. přenesená",J94,0)</f>
        <v>0</v>
      </c>
      <c r="BH94" s="141">
        <f>IF(N94="sníž. přenesená",J94,0)</f>
        <v>0</v>
      </c>
      <c r="BI94" s="141">
        <f>IF(N94="nulová",J94,0)</f>
        <v>0</v>
      </c>
      <c r="BJ94" s="18" t="s">
        <v>77</v>
      </c>
      <c r="BK94" s="141">
        <f>ROUND(I94*H94,2)</f>
        <v>0</v>
      </c>
      <c r="BL94" s="18" t="s">
        <v>136</v>
      </c>
      <c r="BM94" s="140" t="s">
        <v>547</v>
      </c>
    </row>
    <row r="95" spans="2:65" s="1" customFormat="1" ht="11.25">
      <c r="B95" s="33"/>
      <c r="D95" s="142" t="s">
        <v>138</v>
      </c>
      <c r="F95" s="143" t="s">
        <v>175</v>
      </c>
      <c r="I95" s="144"/>
      <c r="L95" s="33"/>
      <c r="M95" s="145"/>
      <c r="T95" s="54"/>
      <c r="AT95" s="18" t="s">
        <v>138</v>
      </c>
      <c r="AU95" s="18" t="s">
        <v>79</v>
      </c>
    </row>
    <row r="96" spans="2:65" s="13" customFormat="1" ht="11.25">
      <c r="B96" s="153"/>
      <c r="D96" s="147" t="s">
        <v>140</v>
      </c>
      <c r="E96" s="154" t="s">
        <v>19</v>
      </c>
      <c r="F96" s="155" t="s">
        <v>548</v>
      </c>
      <c r="H96" s="156">
        <v>14.12</v>
      </c>
      <c r="I96" s="157"/>
      <c r="L96" s="153"/>
      <c r="M96" s="158"/>
      <c r="T96" s="159"/>
      <c r="AT96" s="154" t="s">
        <v>140</v>
      </c>
      <c r="AU96" s="154" t="s">
        <v>79</v>
      </c>
      <c r="AV96" s="13" t="s">
        <v>79</v>
      </c>
      <c r="AW96" s="13" t="s">
        <v>31</v>
      </c>
      <c r="AX96" s="13" t="s">
        <v>77</v>
      </c>
      <c r="AY96" s="154" t="s">
        <v>130</v>
      </c>
    </row>
    <row r="97" spans="2:65" s="1" customFormat="1" ht="24.2" customHeight="1">
      <c r="B97" s="33"/>
      <c r="C97" s="129" t="s">
        <v>149</v>
      </c>
      <c r="D97" s="129" t="s">
        <v>132</v>
      </c>
      <c r="E97" s="130" t="s">
        <v>179</v>
      </c>
      <c r="F97" s="131" t="s">
        <v>180</v>
      </c>
      <c r="G97" s="132" t="s">
        <v>181</v>
      </c>
      <c r="H97" s="133">
        <v>25.416</v>
      </c>
      <c r="I97" s="134"/>
      <c r="J97" s="135">
        <f>ROUND(I97*H97,2)</f>
        <v>0</v>
      </c>
      <c r="K97" s="131" t="s">
        <v>135</v>
      </c>
      <c r="L97" s="33"/>
      <c r="M97" s="136" t="s">
        <v>19</v>
      </c>
      <c r="N97" s="137" t="s">
        <v>40</v>
      </c>
      <c r="P97" s="138">
        <f>O97*H97</f>
        <v>0</v>
      </c>
      <c r="Q97" s="138">
        <v>0</v>
      </c>
      <c r="R97" s="138">
        <f>Q97*H97</f>
        <v>0</v>
      </c>
      <c r="S97" s="138">
        <v>0</v>
      </c>
      <c r="T97" s="139">
        <f>S97*H97</f>
        <v>0</v>
      </c>
      <c r="AR97" s="140" t="s">
        <v>136</v>
      </c>
      <c r="AT97" s="140" t="s">
        <v>132</v>
      </c>
      <c r="AU97" s="140" t="s">
        <v>79</v>
      </c>
      <c r="AY97" s="18" t="s">
        <v>130</v>
      </c>
      <c r="BE97" s="141">
        <f>IF(N97="základní",J97,0)</f>
        <v>0</v>
      </c>
      <c r="BF97" s="141">
        <f>IF(N97="snížená",J97,0)</f>
        <v>0</v>
      </c>
      <c r="BG97" s="141">
        <f>IF(N97="zákl. přenesená",J97,0)</f>
        <v>0</v>
      </c>
      <c r="BH97" s="141">
        <f>IF(N97="sníž. přenesená",J97,0)</f>
        <v>0</v>
      </c>
      <c r="BI97" s="141">
        <f>IF(N97="nulová",J97,0)</f>
        <v>0</v>
      </c>
      <c r="BJ97" s="18" t="s">
        <v>77</v>
      </c>
      <c r="BK97" s="141">
        <f>ROUND(I97*H97,2)</f>
        <v>0</v>
      </c>
      <c r="BL97" s="18" t="s">
        <v>136</v>
      </c>
      <c r="BM97" s="140" t="s">
        <v>549</v>
      </c>
    </row>
    <row r="98" spans="2:65" s="1" customFormat="1" ht="11.25">
      <c r="B98" s="33"/>
      <c r="D98" s="142" t="s">
        <v>138</v>
      </c>
      <c r="F98" s="143" t="s">
        <v>183</v>
      </c>
      <c r="I98" s="144"/>
      <c r="L98" s="33"/>
      <c r="M98" s="145"/>
      <c r="T98" s="54"/>
      <c r="AT98" s="18" t="s">
        <v>138</v>
      </c>
      <c r="AU98" s="18" t="s">
        <v>79</v>
      </c>
    </row>
    <row r="99" spans="2:65" s="13" customFormat="1" ht="11.25">
      <c r="B99" s="153"/>
      <c r="D99" s="147" t="s">
        <v>140</v>
      </c>
      <c r="E99" s="154" t="s">
        <v>19</v>
      </c>
      <c r="F99" s="155" t="s">
        <v>548</v>
      </c>
      <c r="H99" s="156">
        <v>14.12</v>
      </c>
      <c r="I99" s="157"/>
      <c r="L99" s="153"/>
      <c r="M99" s="158"/>
      <c r="T99" s="159"/>
      <c r="AT99" s="154" t="s">
        <v>140</v>
      </c>
      <c r="AU99" s="154" t="s">
        <v>79</v>
      </c>
      <c r="AV99" s="13" t="s">
        <v>79</v>
      </c>
      <c r="AW99" s="13" t="s">
        <v>31</v>
      </c>
      <c r="AX99" s="13" t="s">
        <v>77</v>
      </c>
      <c r="AY99" s="154" t="s">
        <v>130</v>
      </c>
    </row>
    <row r="100" spans="2:65" s="13" customFormat="1" ht="11.25">
      <c r="B100" s="153"/>
      <c r="D100" s="147" t="s">
        <v>140</v>
      </c>
      <c r="F100" s="155" t="s">
        <v>550</v>
      </c>
      <c r="H100" s="156">
        <v>25.416</v>
      </c>
      <c r="I100" s="157"/>
      <c r="L100" s="153"/>
      <c r="M100" s="158"/>
      <c r="T100" s="159"/>
      <c r="AT100" s="154" t="s">
        <v>140</v>
      </c>
      <c r="AU100" s="154" t="s">
        <v>79</v>
      </c>
      <c r="AV100" s="13" t="s">
        <v>79</v>
      </c>
      <c r="AW100" s="13" t="s">
        <v>4</v>
      </c>
      <c r="AX100" s="13" t="s">
        <v>77</v>
      </c>
      <c r="AY100" s="154" t="s">
        <v>130</v>
      </c>
    </row>
    <row r="101" spans="2:65" s="1" customFormat="1" ht="24.2" customHeight="1">
      <c r="B101" s="33"/>
      <c r="C101" s="129" t="s">
        <v>136</v>
      </c>
      <c r="D101" s="129" t="s">
        <v>132</v>
      </c>
      <c r="E101" s="130" t="s">
        <v>551</v>
      </c>
      <c r="F101" s="131" t="s">
        <v>552</v>
      </c>
      <c r="G101" s="132" t="s">
        <v>157</v>
      </c>
      <c r="H101" s="133">
        <v>225.16</v>
      </c>
      <c r="I101" s="134"/>
      <c r="J101" s="135">
        <f>ROUND(I101*H101,2)</f>
        <v>0</v>
      </c>
      <c r="K101" s="131" t="s">
        <v>135</v>
      </c>
      <c r="L101" s="33"/>
      <c r="M101" s="136" t="s">
        <v>19</v>
      </c>
      <c r="N101" s="137" t="s">
        <v>40</v>
      </c>
      <c r="P101" s="138">
        <f>O101*H101</f>
        <v>0</v>
      </c>
      <c r="Q101" s="138">
        <v>0</v>
      </c>
      <c r="R101" s="138">
        <f>Q101*H101</f>
        <v>0</v>
      </c>
      <c r="S101" s="138">
        <v>0</v>
      </c>
      <c r="T101" s="139">
        <f>S101*H101</f>
        <v>0</v>
      </c>
      <c r="AR101" s="140" t="s">
        <v>136</v>
      </c>
      <c r="AT101" s="140" t="s">
        <v>132</v>
      </c>
      <c r="AU101" s="140" t="s">
        <v>79</v>
      </c>
      <c r="AY101" s="18" t="s">
        <v>130</v>
      </c>
      <c r="BE101" s="141">
        <f>IF(N101="základní",J101,0)</f>
        <v>0</v>
      </c>
      <c r="BF101" s="141">
        <f>IF(N101="snížená",J101,0)</f>
        <v>0</v>
      </c>
      <c r="BG101" s="141">
        <f>IF(N101="zákl. přenesená",J101,0)</f>
        <v>0</v>
      </c>
      <c r="BH101" s="141">
        <f>IF(N101="sníž. přenesená",J101,0)</f>
        <v>0</v>
      </c>
      <c r="BI101" s="141">
        <f>IF(N101="nulová",J101,0)</f>
        <v>0</v>
      </c>
      <c r="BJ101" s="18" t="s">
        <v>77</v>
      </c>
      <c r="BK101" s="141">
        <f>ROUND(I101*H101,2)</f>
        <v>0</v>
      </c>
      <c r="BL101" s="18" t="s">
        <v>136</v>
      </c>
      <c r="BM101" s="140" t="s">
        <v>553</v>
      </c>
    </row>
    <row r="102" spans="2:65" s="1" customFormat="1" ht="11.25">
      <c r="B102" s="33"/>
      <c r="D102" s="142" t="s">
        <v>138</v>
      </c>
      <c r="F102" s="143" t="s">
        <v>554</v>
      </c>
      <c r="I102" s="144"/>
      <c r="L102" s="33"/>
      <c r="M102" s="145"/>
      <c r="T102" s="54"/>
      <c r="AT102" s="18" t="s">
        <v>138</v>
      </c>
      <c r="AU102" s="18" t="s">
        <v>79</v>
      </c>
    </row>
    <row r="103" spans="2:65" s="13" customFormat="1" ht="11.25">
      <c r="B103" s="153"/>
      <c r="D103" s="147" t="s">
        <v>140</v>
      </c>
      <c r="E103" s="154" t="s">
        <v>19</v>
      </c>
      <c r="F103" s="155" t="s">
        <v>555</v>
      </c>
      <c r="H103" s="156">
        <v>239.28</v>
      </c>
      <c r="I103" s="157"/>
      <c r="L103" s="153"/>
      <c r="M103" s="158"/>
      <c r="T103" s="159"/>
      <c r="AT103" s="154" t="s">
        <v>140</v>
      </c>
      <c r="AU103" s="154" t="s">
        <v>79</v>
      </c>
      <c r="AV103" s="13" t="s">
        <v>79</v>
      </c>
      <c r="AW103" s="13" t="s">
        <v>31</v>
      </c>
      <c r="AX103" s="13" t="s">
        <v>69</v>
      </c>
      <c r="AY103" s="154" t="s">
        <v>130</v>
      </c>
    </row>
    <row r="104" spans="2:65" s="13" customFormat="1" ht="11.25">
      <c r="B104" s="153"/>
      <c r="D104" s="147" t="s">
        <v>140</v>
      </c>
      <c r="E104" s="154" t="s">
        <v>19</v>
      </c>
      <c r="F104" s="155" t="s">
        <v>556</v>
      </c>
      <c r="H104" s="156">
        <v>-14.12</v>
      </c>
      <c r="I104" s="157"/>
      <c r="L104" s="153"/>
      <c r="M104" s="158"/>
      <c r="T104" s="159"/>
      <c r="AT104" s="154" t="s">
        <v>140</v>
      </c>
      <c r="AU104" s="154" t="s">
        <v>79</v>
      </c>
      <c r="AV104" s="13" t="s">
        <v>79</v>
      </c>
      <c r="AW104" s="13" t="s">
        <v>31</v>
      </c>
      <c r="AX104" s="13" t="s">
        <v>69</v>
      </c>
      <c r="AY104" s="154" t="s">
        <v>130</v>
      </c>
    </row>
    <row r="105" spans="2:65" s="14" customFormat="1" ht="11.25">
      <c r="B105" s="160"/>
      <c r="D105" s="147" t="s">
        <v>140</v>
      </c>
      <c r="E105" s="161" t="s">
        <v>532</v>
      </c>
      <c r="F105" s="162" t="s">
        <v>163</v>
      </c>
      <c r="H105" s="163">
        <v>225.16</v>
      </c>
      <c r="I105" s="164"/>
      <c r="L105" s="160"/>
      <c r="M105" s="165"/>
      <c r="T105" s="166"/>
      <c r="AT105" s="161" t="s">
        <v>140</v>
      </c>
      <c r="AU105" s="161" t="s">
        <v>79</v>
      </c>
      <c r="AV105" s="14" t="s">
        <v>136</v>
      </c>
      <c r="AW105" s="14" t="s">
        <v>31</v>
      </c>
      <c r="AX105" s="14" t="s">
        <v>77</v>
      </c>
      <c r="AY105" s="161" t="s">
        <v>130</v>
      </c>
    </row>
    <row r="106" spans="2:65" s="1" customFormat="1" ht="37.9" customHeight="1">
      <c r="B106" s="33"/>
      <c r="C106" s="129" t="s">
        <v>164</v>
      </c>
      <c r="D106" s="129" t="s">
        <v>132</v>
      </c>
      <c r="E106" s="130" t="s">
        <v>557</v>
      </c>
      <c r="F106" s="131" t="s">
        <v>558</v>
      </c>
      <c r="G106" s="132" t="s">
        <v>157</v>
      </c>
      <c r="H106" s="133">
        <v>71.44</v>
      </c>
      <c r="I106" s="134"/>
      <c r="J106" s="135">
        <f>ROUND(I106*H106,2)</f>
        <v>0</v>
      </c>
      <c r="K106" s="131" t="s">
        <v>135</v>
      </c>
      <c r="L106" s="33"/>
      <c r="M106" s="136" t="s">
        <v>19</v>
      </c>
      <c r="N106" s="137" t="s">
        <v>40</v>
      </c>
      <c r="P106" s="138">
        <f>O106*H106</f>
        <v>0</v>
      </c>
      <c r="Q106" s="138">
        <v>0</v>
      </c>
      <c r="R106" s="138">
        <f>Q106*H106</f>
        <v>0</v>
      </c>
      <c r="S106" s="138">
        <v>0</v>
      </c>
      <c r="T106" s="139">
        <f>S106*H106</f>
        <v>0</v>
      </c>
      <c r="AR106" s="140" t="s">
        <v>136</v>
      </c>
      <c r="AT106" s="140" t="s">
        <v>132</v>
      </c>
      <c r="AU106" s="140" t="s">
        <v>79</v>
      </c>
      <c r="AY106" s="18" t="s">
        <v>130</v>
      </c>
      <c r="BE106" s="141">
        <f>IF(N106="základní",J106,0)</f>
        <v>0</v>
      </c>
      <c r="BF106" s="141">
        <f>IF(N106="snížená",J106,0)</f>
        <v>0</v>
      </c>
      <c r="BG106" s="141">
        <f>IF(N106="zákl. přenesená",J106,0)</f>
        <v>0</v>
      </c>
      <c r="BH106" s="141">
        <f>IF(N106="sníž. přenesená",J106,0)</f>
        <v>0</v>
      </c>
      <c r="BI106" s="141">
        <f>IF(N106="nulová",J106,0)</f>
        <v>0</v>
      </c>
      <c r="BJ106" s="18" t="s">
        <v>77</v>
      </c>
      <c r="BK106" s="141">
        <f>ROUND(I106*H106,2)</f>
        <v>0</v>
      </c>
      <c r="BL106" s="18" t="s">
        <v>136</v>
      </c>
      <c r="BM106" s="140" t="s">
        <v>559</v>
      </c>
    </row>
    <row r="107" spans="2:65" s="1" customFormat="1" ht="11.25">
      <c r="B107" s="33"/>
      <c r="D107" s="142" t="s">
        <v>138</v>
      </c>
      <c r="F107" s="143" t="s">
        <v>560</v>
      </c>
      <c r="I107" s="144"/>
      <c r="L107" s="33"/>
      <c r="M107" s="145"/>
      <c r="T107" s="54"/>
      <c r="AT107" s="18" t="s">
        <v>138</v>
      </c>
      <c r="AU107" s="18" t="s">
        <v>79</v>
      </c>
    </row>
    <row r="108" spans="2:65" s="1" customFormat="1" ht="19.5">
      <c r="B108" s="33"/>
      <c r="D108" s="147" t="s">
        <v>196</v>
      </c>
      <c r="F108" s="167" t="s">
        <v>561</v>
      </c>
      <c r="I108" s="144"/>
      <c r="L108" s="33"/>
      <c r="M108" s="145"/>
      <c r="T108" s="54"/>
      <c r="AT108" s="18" t="s">
        <v>196</v>
      </c>
      <c r="AU108" s="18" t="s">
        <v>79</v>
      </c>
    </row>
    <row r="109" spans="2:65" s="13" customFormat="1" ht="11.25">
      <c r="B109" s="153"/>
      <c r="D109" s="147" t="s">
        <v>140</v>
      </c>
      <c r="E109" s="154" t="s">
        <v>19</v>
      </c>
      <c r="F109" s="155" t="s">
        <v>562</v>
      </c>
      <c r="H109" s="156">
        <v>78.959999999999994</v>
      </c>
      <c r="I109" s="157"/>
      <c r="L109" s="153"/>
      <c r="M109" s="158"/>
      <c r="T109" s="159"/>
      <c r="AT109" s="154" t="s">
        <v>140</v>
      </c>
      <c r="AU109" s="154" t="s">
        <v>79</v>
      </c>
      <c r="AV109" s="13" t="s">
        <v>79</v>
      </c>
      <c r="AW109" s="13" t="s">
        <v>31</v>
      </c>
      <c r="AX109" s="13" t="s">
        <v>69</v>
      </c>
      <c r="AY109" s="154" t="s">
        <v>130</v>
      </c>
    </row>
    <row r="110" spans="2:65" s="13" customFormat="1" ht="11.25">
      <c r="B110" s="153"/>
      <c r="D110" s="147" t="s">
        <v>140</v>
      </c>
      <c r="E110" s="154" t="s">
        <v>19</v>
      </c>
      <c r="F110" s="155" t="s">
        <v>563</v>
      </c>
      <c r="H110" s="156">
        <v>4.32</v>
      </c>
      <c r="I110" s="157"/>
      <c r="L110" s="153"/>
      <c r="M110" s="158"/>
      <c r="T110" s="159"/>
      <c r="AT110" s="154" t="s">
        <v>140</v>
      </c>
      <c r="AU110" s="154" t="s">
        <v>79</v>
      </c>
      <c r="AV110" s="13" t="s">
        <v>79</v>
      </c>
      <c r="AW110" s="13" t="s">
        <v>31</v>
      </c>
      <c r="AX110" s="13" t="s">
        <v>69</v>
      </c>
      <c r="AY110" s="154" t="s">
        <v>130</v>
      </c>
    </row>
    <row r="111" spans="2:65" s="15" customFormat="1" ht="11.25">
      <c r="B111" s="181"/>
      <c r="D111" s="147" t="s">
        <v>140</v>
      </c>
      <c r="E111" s="182" t="s">
        <v>564</v>
      </c>
      <c r="F111" s="183" t="s">
        <v>565</v>
      </c>
      <c r="H111" s="184">
        <v>83.28</v>
      </c>
      <c r="I111" s="185"/>
      <c r="L111" s="181"/>
      <c r="M111" s="186"/>
      <c r="T111" s="187"/>
      <c r="AT111" s="182" t="s">
        <v>140</v>
      </c>
      <c r="AU111" s="182" t="s">
        <v>79</v>
      </c>
      <c r="AV111" s="15" t="s">
        <v>149</v>
      </c>
      <c r="AW111" s="15" t="s">
        <v>31</v>
      </c>
      <c r="AX111" s="15" t="s">
        <v>69</v>
      </c>
      <c r="AY111" s="182" t="s">
        <v>130</v>
      </c>
    </row>
    <row r="112" spans="2:65" s="13" customFormat="1" ht="11.25">
      <c r="B112" s="153"/>
      <c r="D112" s="147" t="s">
        <v>140</v>
      </c>
      <c r="E112" s="154" t="s">
        <v>19</v>
      </c>
      <c r="F112" s="155" t="s">
        <v>566</v>
      </c>
      <c r="H112" s="156">
        <v>-11.84</v>
      </c>
      <c r="I112" s="157"/>
      <c r="L112" s="153"/>
      <c r="M112" s="158"/>
      <c r="T112" s="159"/>
      <c r="AT112" s="154" t="s">
        <v>140</v>
      </c>
      <c r="AU112" s="154" t="s">
        <v>79</v>
      </c>
      <c r="AV112" s="13" t="s">
        <v>79</v>
      </c>
      <c r="AW112" s="13" t="s">
        <v>31</v>
      </c>
      <c r="AX112" s="13" t="s">
        <v>69</v>
      </c>
      <c r="AY112" s="154" t="s">
        <v>130</v>
      </c>
    </row>
    <row r="113" spans="2:65" s="14" customFormat="1" ht="11.25">
      <c r="B113" s="160"/>
      <c r="D113" s="147" t="s">
        <v>140</v>
      </c>
      <c r="E113" s="161" t="s">
        <v>19</v>
      </c>
      <c r="F113" s="162" t="s">
        <v>163</v>
      </c>
      <c r="H113" s="163">
        <v>71.44</v>
      </c>
      <c r="I113" s="164"/>
      <c r="L113" s="160"/>
      <c r="M113" s="165"/>
      <c r="T113" s="166"/>
      <c r="AT113" s="161" t="s">
        <v>140</v>
      </c>
      <c r="AU113" s="161" t="s">
        <v>79</v>
      </c>
      <c r="AV113" s="14" t="s">
        <v>136</v>
      </c>
      <c r="AW113" s="14" t="s">
        <v>31</v>
      </c>
      <c r="AX113" s="14" t="s">
        <v>77</v>
      </c>
      <c r="AY113" s="161" t="s">
        <v>130</v>
      </c>
    </row>
    <row r="114" spans="2:65" s="11" customFormat="1" ht="22.9" customHeight="1">
      <c r="B114" s="117"/>
      <c r="D114" s="118" t="s">
        <v>68</v>
      </c>
      <c r="E114" s="127" t="s">
        <v>136</v>
      </c>
      <c r="F114" s="127" t="s">
        <v>241</v>
      </c>
      <c r="I114" s="120"/>
      <c r="J114" s="128">
        <f>BK114</f>
        <v>0</v>
      </c>
      <c r="L114" s="117"/>
      <c r="M114" s="122"/>
      <c r="P114" s="123">
        <f>SUM(P115:P119)</f>
        <v>0</v>
      </c>
      <c r="R114" s="123">
        <f>SUM(R115:R119)</f>
        <v>0</v>
      </c>
      <c r="T114" s="124">
        <f>SUM(T115:T119)</f>
        <v>0</v>
      </c>
      <c r="AR114" s="118" t="s">
        <v>77</v>
      </c>
      <c r="AT114" s="125" t="s">
        <v>68</v>
      </c>
      <c r="AU114" s="125" t="s">
        <v>77</v>
      </c>
      <c r="AY114" s="118" t="s">
        <v>130</v>
      </c>
      <c r="BK114" s="126">
        <f>SUM(BK115:BK119)</f>
        <v>0</v>
      </c>
    </row>
    <row r="115" spans="2:65" s="1" customFormat="1" ht="16.5" customHeight="1">
      <c r="B115" s="33"/>
      <c r="C115" s="129" t="s">
        <v>171</v>
      </c>
      <c r="D115" s="129" t="s">
        <v>132</v>
      </c>
      <c r="E115" s="130" t="s">
        <v>567</v>
      </c>
      <c r="F115" s="131" t="s">
        <v>568</v>
      </c>
      <c r="G115" s="132" t="s">
        <v>157</v>
      </c>
      <c r="H115" s="133">
        <v>14.12</v>
      </c>
      <c r="I115" s="134"/>
      <c r="J115" s="135">
        <f>ROUND(I115*H115,2)</f>
        <v>0</v>
      </c>
      <c r="K115" s="131" t="s">
        <v>135</v>
      </c>
      <c r="L115" s="33"/>
      <c r="M115" s="136" t="s">
        <v>19</v>
      </c>
      <c r="N115" s="137" t="s">
        <v>40</v>
      </c>
      <c r="P115" s="138">
        <f>O115*H115</f>
        <v>0</v>
      </c>
      <c r="Q115" s="138">
        <v>0</v>
      </c>
      <c r="R115" s="138">
        <f>Q115*H115</f>
        <v>0</v>
      </c>
      <c r="S115" s="138">
        <v>0</v>
      </c>
      <c r="T115" s="139">
        <f>S115*H115</f>
        <v>0</v>
      </c>
      <c r="AR115" s="140" t="s">
        <v>136</v>
      </c>
      <c r="AT115" s="140" t="s">
        <v>132</v>
      </c>
      <c r="AU115" s="140" t="s">
        <v>79</v>
      </c>
      <c r="AY115" s="18" t="s">
        <v>130</v>
      </c>
      <c r="BE115" s="141">
        <f>IF(N115="základní",J115,0)</f>
        <v>0</v>
      </c>
      <c r="BF115" s="141">
        <f>IF(N115="snížená",J115,0)</f>
        <v>0</v>
      </c>
      <c r="BG115" s="141">
        <f>IF(N115="zákl. přenesená",J115,0)</f>
        <v>0</v>
      </c>
      <c r="BH115" s="141">
        <f>IF(N115="sníž. přenesená",J115,0)</f>
        <v>0</v>
      </c>
      <c r="BI115" s="141">
        <f>IF(N115="nulová",J115,0)</f>
        <v>0</v>
      </c>
      <c r="BJ115" s="18" t="s">
        <v>77</v>
      </c>
      <c r="BK115" s="141">
        <f>ROUND(I115*H115,2)</f>
        <v>0</v>
      </c>
      <c r="BL115" s="18" t="s">
        <v>136</v>
      </c>
      <c r="BM115" s="140" t="s">
        <v>569</v>
      </c>
    </row>
    <row r="116" spans="2:65" s="1" customFormat="1" ht="11.25">
      <c r="B116" s="33"/>
      <c r="D116" s="142" t="s">
        <v>138</v>
      </c>
      <c r="F116" s="143" t="s">
        <v>570</v>
      </c>
      <c r="I116" s="144"/>
      <c r="L116" s="33"/>
      <c r="M116" s="145"/>
      <c r="T116" s="54"/>
      <c r="AT116" s="18" t="s">
        <v>138</v>
      </c>
      <c r="AU116" s="18" t="s">
        <v>79</v>
      </c>
    </row>
    <row r="117" spans="2:65" s="13" customFormat="1" ht="11.25">
      <c r="B117" s="153"/>
      <c r="D117" s="147" t="s">
        <v>140</v>
      </c>
      <c r="E117" s="154" t="s">
        <v>19</v>
      </c>
      <c r="F117" s="155" t="s">
        <v>571</v>
      </c>
      <c r="H117" s="156">
        <v>13.16</v>
      </c>
      <c r="I117" s="157"/>
      <c r="L117" s="153"/>
      <c r="M117" s="158"/>
      <c r="T117" s="159"/>
      <c r="AT117" s="154" t="s">
        <v>140</v>
      </c>
      <c r="AU117" s="154" t="s">
        <v>79</v>
      </c>
      <c r="AV117" s="13" t="s">
        <v>79</v>
      </c>
      <c r="AW117" s="13" t="s">
        <v>31</v>
      </c>
      <c r="AX117" s="13" t="s">
        <v>69</v>
      </c>
      <c r="AY117" s="154" t="s">
        <v>130</v>
      </c>
    </row>
    <row r="118" spans="2:65" s="13" customFormat="1" ht="11.25">
      <c r="B118" s="153"/>
      <c r="D118" s="147" t="s">
        <v>140</v>
      </c>
      <c r="E118" s="154" t="s">
        <v>19</v>
      </c>
      <c r="F118" s="155" t="s">
        <v>572</v>
      </c>
      <c r="H118" s="156">
        <v>0.96</v>
      </c>
      <c r="I118" s="157"/>
      <c r="L118" s="153"/>
      <c r="M118" s="158"/>
      <c r="T118" s="159"/>
      <c r="AT118" s="154" t="s">
        <v>140</v>
      </c>
      <c r="AU118" s="154" t="s">
        <v>79</v>
      </c>
      <c r="AV118" s="13" t="s">
        <v>79</v>
      </c>
      <c r="AW118" s="13" t="s">
        <v>31</v>
      </c>
      <c r="AX118" s="13" t="s">
        <v>69</v>
      </c>
      <c r="AY118" s="154" t="s">
        <v>130</v>
      </c>
    </row>
    <row r="119" spans="2:65" s="14" customFormat="1" ht="11.25">
      <c r="B119" s="160"/>
      <c r="D119" s="147" t="s">
        <v>140</v>
      </c>
      <c r="E119" s="161" t="s">
        <v>535</v>
      </c>
      <c r="F119" s="162" t="s">
        <v>163</v>
      </c>
      <c r="H119" s="163">
        <v>14.12</v>
      </c>
      <c r="I119" s="164"/>
      <c r="L119" s="160"/>
      <c r="M119" s="165"/>
      <c r="T119" s="166"/>
      <c r="AT119" s="161" t="s">
        <v>140</v>
      </c>
      <c r="AU119" s="161" t="s">
        <v>79</v>
      </c>
      <c r="AV119" s="14" t="s">
        <v>136</v>
      </c>
      <c r="AW119" s="14" t="s">
        <v>31</v>
      </c>
      <c r="AX119" s="14" t="s">
        <v>77</v>
      </c>
      <c r="AY119" s="161" t="s">
        <v>130</v>
      </c>
    </row>
    <row r="120" spans="2:65" s="11" customFormat="1" ht="22.9" customHeight="1">
      <c r="B120" s="117"/>
      <c r="D120" s="118" t="s">
        <v>68</v>
      </c>
      <c r="E120" s="127" t="s">
        <v>185</v>
      </c>
      <c r="F120" s="127" t="s">
        <v>304</v>
      </c>
      <c r="I120" s="120"/>
      <c r="J120" s="128">
        <f>BK120</f>
        <v>0</v>
      </c>
      <c r="L120" s="117"/>
      <c r="M120" s="122"/>
      <c r="P120" s="123">
        <f>SUM(P121:P152)</f>
        <v>0</v>
      </c>
      <c r="R120" s="123">
        <f>SUM(R121:R152)</f>
        <v>6.3113387599999999</v>
      </c>
      <c r="T120" s="124">
        <f>SUM(T121:T152)</f>
        <v>0</v>
      </c>
      <c r="AR120" s="118" t="s">
        <v>77</v>
      </c>
      <c r="AT120" s="125" t="s">
        <v>68</v>
      </c>
      <c r="AU120" s="125" t="s">
        <v>77</v>
      </c>
      <c r="AY120" s="118" t="s">
        <v>130</v>
      </c>
      <c r="BK120" s="126">
        <f>SUM(BK121:BK152)</f>
        <v>0</v>
      </c>
    </row>
    <row r="121" spans="2:65" s="1" customFormat="1" ht="16.5" customHeight="1">
      <c r="B121" s="33"/>
      <c r="C121" s="129" t="s">
        <v>178</v>
      </c>
      <c r="D121" s="129" t="s">
        <v>132</v>
      </c>
      <c r="E121" s="130" t="s">
        <v>573</v>
      </c>
      <c r="F121" s="131" t="s">
        <v>574</v>
      </c>
      <c r="G121" s="132" t="s">
        <v>145</v>
      </c>
      <c r="H121" s="133">
        <v>7.6</v>
      </c>
      <c r="I121" s="134"/>
      <c r="J121" s="135">
        <f>ROUND(I121*H121,2)</f>
        <v>0</v>
      </c>
      <c r="K121" s="131" t="s">
        <v>135</v>
      </c>
      <c r="L121" s="33"/>
      <c r="M121" s="136" t="s">
        <v>19</v>
      </c>
      <c r="N121" s="137" t="s">
        <v>40</v>
      </c>
      <c r="P121" s="138">
        <f>O121*H121</f>
        <v>0</v>
      </c>
      <c r="Q121" s="138">
        <v>1.0000000000000001E-5</v>
      </c>
      <c r="R121" s="138">
        <f>Q121*H121</f>
        <v>7.6000000000000004E-5</v>
      </c>
      <c r="S121" s="138">
        <v>0</v>
      </c>
      <c r="T121" s="139">
        <f>S121*H121</f>
        <v>0</v>
      </c>
      <c r="AR121" s="140" t="s">
        <v>136</v>
      </c>
      <c r="AT121" s="140" t="s">
        <v>132</v>
      </c>
      <c r="AU121" s="140" t="s">
        <v>79</v>
      </c>
      <c r="AY121" s="18" t="s">
        <v>130</v>
      </c>
      <c r="BE121" s="141">
        <f>IF(N121="základní",J121,0)</f>
        <v>0</v>
      </c>
      <c r="BF121" s="141">
        <f>IF(N121="snížená",J121,0)</f>
        <v>0</v>
      </c>
      <c r="BG121" s="141">
        <f>IF(N121="zákl. přenesená",J121,0)</f>
        <v>0</v>
      </c>
      <c r="BH121" s="141">
        <f>IF(N121="sníž. přenesená",J121,0)</f>
        <v>0</v>
      </c>
      <c r="BI121" s="141">
        <f>IF(N121="nulová",J121,0)</f>
        <v>0</v>
      </c>
      <c r="BJ121" s="18" t="s">
        <v>77</v>
      </c>
      <c r="BK121" s="141">
        <f>ROUND(I121*H121,2)</f>
        <v>0</v>
      </c>
      <c r="BL121" s="18" t="s">
        <v>136</v>
      </c>
      <c r="BM121" s="140" t="s">
        <v>575</v>
      </c>
    </row>
    <row r="122" spans="2:65" s="1" customFormat="1" ht="11.25">
      <c r="B122" s="33"/>
      <c r="D122" s="142" t="s">
        <v>138</v>
      </c>
      <c r="F122" s="143" t="s">
        <v>576</v>
      </c>
      <c r="I122" s="144"/>
      <c r="L122" s="33"/>
      <c r="M122" s="145"/>
      <c r="T122" s="54"/>
      <c r="AT122" s="18" t="s">
        <v>138</v>
      </c>
      <c r="AU122" s="18" t="s">
        <v>79</v>
      </c>
    </row>
    <row r="123" spans="2:65" s="13" customFormat="1" ht="11.25">
      <c r="B123" s="153"/>
      <c r="D123" s="147" t="s">
        <v>140</v>
      </c>
      <c r="E123" s="154" t="s">
        <v>19</v>
      </c>
      <c r="F123" s="155" t="s">
        <v>577</v>
      </c>
      <c r="H123" s="156">
        <v>7.6</v>
      </c>
      <c r="I123" s="157"/>
      <c r="L123" s="153"/>
      <c r="M123" s="158"/>
      <c r="T123" s="159"/>
      <c r="AT123" s="154" t="s">
        <v>140</v>
      </c>
      <c r="AU123" s="154" t="s">
        <v>79</v>
      </c>
      <c r="AV123" s="13" t="s">
        <v>79</v>
      </c>
      <c r="AW123" s="13" t="s">
        <v>31</v>
      </c>
      <c r="AX123" s="13" t="s">
        <v>77</v>
      </c>
      <c r="AY123" s="154" t="s">
        <v>130</v>
      </c>
    </row>
    <row r="124" spans="2:65" s="1" customFormat="1" ht="16.5" customHeight="1">
      <c r="B124" s="33"/>
      <c r="C124" s="168" t="s">
        <v>185</v>
      </c>
      <c r="D124" s="168" t="s">
        <v>199</v>
      </c>
      <c r="E124" s="169" t="s">
        <v>578</v>
      </c>
      <c r="F124" s="170" t="s">
        <v>579</v>
      </c>
      <c r="G124" s="171" t="s">
        <v>145</v>
      </c>
      <c r="H124" s="172">
        <v>7.8280000000000003</v>
      </c>
      <c r="I124" s="173"/>
      <c r="J124" s="174">
        <f>ROUND(I124*H124,2)</f>
        <v>0</v>
      </c>
      <c r="K124" s="170" t="s">
        <v>135</v>
      </c>
      <c r="L124" s="175"/>
      <c r="M124" s="176" t="s">
        <v>19</v>
      </c>
      <c r="N124" s="177" t="s">
        <v>40</v>
      </c>
      <c r="P124" s="138">
        <f>O124*H124</f>
        <v>0</v>
      </c>
      <c r="Q124" s="138">
        <v>2.6700000000000001E-3</v>
      </c>
      <c r="R124" s="138">
        <f>Q124*H124</f>
        <v>2.0900760000000001E-2</v>
      </c>
      <c r="S124" s="138">
        <v>0</v>
      </c>
      <c r="T124" s="139">
        <f>S124*H124</f>
        <v>0</v>
      </c>
      <c r="AR124" s="140" t="s">
        <v>185</v>
      </c>
      <c r="AT124" s="140" t="s">
        <v>199</v>
      </c>
      <c r="AU124" s="140" t="s">
        <v>79</v>
      </c>
      <c r="AY124" s="18" t="s">
        <v>130</v>
      </c>
      <c r="BE124" s="141">
        <f>IF(N124="základní",J124,0)</f>
        <v>0</v>
      </c>
      <c r="BF124" s="141">
        <f>IF(N124="snížená",J124,0)</f>
        <v>0</v>
      </c>
      <c r="BG124" s="141">
        <f>IF(N124="zákl. přenesená",J124,0)</f>
        <v>0</v>
      </c>
      <c r="BH124" s="141">
        <f>IF(N124="sníž. přenesená",J124,0)</f>
        <v>0</v>
      </c>
      <c r="BI124" s="141">
        <f>IF(N124="nulová",J124,0)</f>
        <v>0</v>
      </c>
      <c r="BJ124" s="18" t="s">
        <v>77</v>
      </c>
      <c r="BK124" s="141">
        <f>ROUND(I124*H124,2)</f>
        <v>0</v>
      </c>
      <c r="BL124" s="18" t="s">
        <v>136</v>
      </c>
      <c r="BM124" s="140" t="s">
        <v>580</v>
      </c>
    </row>
    <row r="125" spans="2:65" s="13" customFormat="1" ht="11.25">
      <c r="B125" s="153"/>
      <c r="D125" s="147" t="s">
        <v>140</v>
      </c>
      <c r="F125" s="155" t="s">
        <v>581</v>
      </c>
      <c r="H125" s="156">
        <v>7.8280000000000003</v>
      </c>
      <c r="I125" s="157"/>
      <c r="L125" s="153"/>
      <c r="M125" s="158"/>
      <c r="T125" s="159"/>
      <c r="AT125" s="154" t="s">
        <v>140</v>
      </c>
      <c r="AU125" s="154" t="s">
        <v>79</v>
      </c>
      <c r="AV125" s="13" t="s">
        <v>79</v>
      </c>
      <c r="AW125" s="13" t="s">
        <v>4</v>
      </c>
      <c r="AX125" s="13" t="s">
        <v>77</v>
      </c>
      <c r="AY125" s="154" t="s">
        <v>130</v>
      </c>
    </row>
    <row r="126" spans="2:65" s="1" customFormat="1" ht="16.5" customHeight="1">
      <c r="B126" s="33"/>
      <c r="C126" s="129" t="s">
        <v>191</v>
      </c>
      <c r="D126" s="129" t="s">
        <v>132</v>
      </c>
      <c r="E126" s="130" t="s">
        <v>582</v>
      </c>
      <c r="F126" s="131" t="s">
        <v>583</v>
      </c>
      <c r="G126" s="132" t="s">
        <v>145</v>
      </c>
      <c r="H126" s="133">
        <v>164.5</v>
      </c>
      <c r="I126" s="134"/>
      <c r="J126" s="135">
        <f>ROUND(I126*H126,2)</f>
        <v>0</v>
      </c>
      <c r="K126" s="131" t="s">
        <v>135</v>
      </c>
      <c r="L126" s="33"/>
      <c r="M126" s="136" t="s">
        <v>19</v>
      </c>
      <c r="N126" s="137" t="s">
        <v>40</v>
      </c>
      <c r="P126" s="138">
        <f>O126*H126</f>
        <v>0</v>
      </c>
      <c r="Q126" s="138">
        <v>2.0000000000000002E-5</v>
      </c>
      <c r="R126" s="138">
        <f>Q126*H126</f>
        <v>3.2900000000000004E-3</v>
      </c>
      <c r="S126" s="138">
        <v>0</v>
      </c>
      <c r="T126" s="139">
        <f>S126*H126</f>
        <v>0</v>
      </c>
      <c r="AR126" s="140" t="s">
        <v>136</v>
      </c>
      <c r="AT126" s="140" t="s">
        <v>132</v>
      </c>
      <c r="AU126" s="140" t="s">
        <v>79</v>
      </c>
      <c r="AY126" s="18" t="s">
        <v>130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8" t="s">
        <v>77</v>
      </c>
      <c r="BK126" s="141">
        <f>ROUND(I126*H126,2)</f>
        <v>0</v>
      </c>
      <c r="BL126" s="18" t="s">
        <v>136</v>
      </c>
      <c r="BM126" s="140" t="s">
        <v>584</v>
      </c>
    </row>
    <row r="127" spans="2:65" s="1" customFormat="1" ht="11.25">
      <c r="B127" s="33"/>
      <c r="D127" s="142" t="s">
        <v>138</v>
      </c>
      <c r="F127" s="143" t="s">
        <v>585</v>
      </c>
      <c r="I127" s="144"/>
      <c r="L127" s="33"/>
      <c r="M127" s="145"/>
      <c r="T127" s="54"/>
      <c r="AT127" s="18" t="s">
        <v>138</v>
      </c>
      <c r="AU127" s="18" t="s">
        <v>79</v>
      </c>
    </row>
    <row r="128" spans="2:65" s="13" customFormat="1" ht="11.25">
      <c r="B128" s="153"/>
      <c r="D128" s="147" t="s">
        <v>140</v>
      </c>
      <c r="E128" s="154" t="s">
        <v>19</v>
      </c>
      <c r="F128" s="155" t="s">
        <v>586</v>
      </c>
      <c r="H128" s="156">
        <v>164.5</v>
      </c>
      <c r="I128" s="157"/>
      <c r="L128" s="153"/>
      <c r="M128" s="158"/>
      <c r="T128" s="159"/>
      <c r="AT128" s="154" t="s">
        <v>140</v>
      </c>
      <c r="AU128" s="154" t="s">
        <v>79</v>
      </c>
      <c r="AV128" s="13" t="s">
        <v>79</v>
      </c>
      <c r="AW128" s="13" t="s">
        <v>31</v>
      </c>
      <c r="AX128" s="13" t="s">
        <v>77</v>
      </c>
      <c r="AY128" s="154" t="s">
        <v>130</v>
      </c>
    </row>
    <row r="129" spans="2:65" s="1" customFormat="1" ht="16.5" customHeight="1">
      <c r="B129" s="33"/>
      <c r="C129" s="168" t="s">
        <v>198</v>
      </c>
      <c r="D129" s="168" t="s">
        <v>199</v>
      </c>
      <c r="E129" s="169" t="s">
        <v>587</v>
      </c>
      <c r="F129" s="170" t="s">
        <v>588</v>
      </c>
      <c r="G129" s="171" t="s">
        <v>145</v>
      </c>
      <c r="H129" s="172">
        <v>169.435</v>
      </c>
      <c r="I129" s="173"/>
      <c r="J129" s="174">
        <f>ROUND(I129*H129,2)</f>
        <v>0</v>
      </c>
      <c r="K129" s="170" t="s">
        <v>135</v>
      </c>
      <c r="L129" s="175"/>
      <c r="M129" s="176" t="s">
        <v>19</v>
      </c>
      <c r="N129" s="177" t="s">
        <v>40</v>
      </c>
      <c r="P129" s="138">
        <f>O129*H129</f>
        <v>0</v>
      </c>
      <c r="Q129" s="138">
        <v>1.3599999999999999E-2</v>
      </c>
      <c r="R129" s="138">
        <f>Q129*H129</f>
        <v>2.304316</v>
      </c>
      <c r="S129" s="138">
        <v>0</v>
      </c>
      <c r="T129" s="139">
        <f>S129*H129</f>
        <v>0</v>
      </c>
      <c r="AR129" s="140" t="s">
        <v>185</v>
      </c>
      <c r="AT129" s="140" t="s">
        <v>199</v>
      </c>
      <c r="AU129" s="140" t="s">
        <v>79</v>
      </c>
      <c r="AY129" s="18" t="s">
        <v>130</v>
      </c>
      <c r="BE129" s="141">
        <f>IF(N129="základní",J129,0)</f>
        <v>0</v>
      </c>
      <c r="BF129" s="141">
        <f>IF(N129="snížená",J129,0)</f>
        <v>0</v>
      </c>
      <c r="BG129" s="141">
        <f>IF(N129="zákl. přenesená",J129,0)</f>
        <v>0</v>
      </c>
      <c r="BH129" s="141">
        <f>IF(N129="sníž. přenesená",J129,0)</f>
        <v>0</v>
      </c>
      <c r="BI129" s="141">
        <f>IF(N129="nulová",J129,0)</f>
        <v>0</v>
      </c>
      <c r="BJ129" s="18" t="s">
        <v>77</v>
      </c>
      <c r="BK129" s="141">
        <f>ROUND(I129*H129,2)</f>
        <v>0</v>
      </c>
      <c r="BL129" s="18" t="s">
        <v>136</v>
      </c>
      <c r="BM129" s="140" t="s">
        <v>589</v>
      </c>
    </row>
    <row r="130" spans="2:65" s="13" customFormat="1" ht="11.25">
      <c r="B130" s="153"/>
      <c r="D130" s="147" t="s">
        <v>140</v>
      </c>
      <c r="F130" s="155" t="s">
        <v>590</v>
      </c>
      <c r="H130" s="156">
        <v>169.435</v>
      </c>
      <c r="I130" s="157"/>
      <c r="L130" s="153"/>
      <c r="M130" s="158"/>
      <c r="T130" s="159"/>
      <c r="AT130" s="154" t="s">
        <v>140</v>
      </c>
      <c r="AU130" s="154" t="s">
        <v>79</v>
      </c>
      <c r="AV130" s="13" t="s">
        <v>79</v>
      </c>
      <c r="AW130" s="13" t="s">
        <v>4</v>
      </c>
      <c r="AX130" s="13" t="s">
        <v>77</v>
      </c>
      <c r="AY130" s="154" t="s">
        <v>130</v>
      </c>
    </row>
    <row r="131" spans="2:65" s="1" customFormat="1" ht="24.2" customHeight="1">
      <c r="B131" s="33"/>
      <c r="C131" s="129" t="s">
        <v>207</v>
      </c>
      <c r="D131" s="129" t="s">
        <v>132</v>
      </c>
      <c r="E131" s="130" t="s">
        <v>591</v>
      </c>
      <c r="F131" s="131" t="s">
        <v>592</v>
      </c>
      <c r="G131" s="132" t="s">
        <v>245</v>
      </c>
      <c r="H131" s="133">
        <v>7</v>
      </c>
      <c r="I131" s="134"/>
      <c r="J131" s="135">
        <f>ROUND(I131*H131,2)</f>
        <v>0</v>
      </c>
      <c r="K131" s="131" t="s">
        <v>135</v>
      </c>
      <c r="L131" s="33"/>
      <c r="M131" s="136" t="s">
        <v>19</v>
      </c>
      <c r="N131" s="137" t="s">
        <v>40</v>
      </c>
      <c r="P131" s="138">
        <f>O131*H131</f>
        <v>0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136</v>
      </c>
      <c r="AT131" s="140" t="s">
        <v>132</v>
      </c>
      <c r="AU131" s="140" t="s">
        <v>79</v>
      </c>
      <c r="AY131" s="18" t="s">
        <v>130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8" t="s">
        <v>77</v>
      </c>
      <c r="BK131" s="141">
        <f>ROUND(I131*H131,2)</f>
        <v>0</v>
      </c>
      <c r="BL131" s="18" t="s">
        <v>136</v>
      </c>
      <c r="BM131" s="140" t="s">
        <v>593</v>
      </c>
    </row>
    <row r="132" spans="2:65" s="1" customFormat="1" ht="11.25">
      <c r="B132" s="33"/>
      <c r="D132" s="142" t="s">
        <v>138</v>
      </c>
      <c r="F132" s="143" t="s">
        <v>594</v>
      </c>
      <c r="I132" s="144"/>
      <c r="L132" s="33"/>
      <c r="M132" s="145"/>
      <c r="T132" s="54"/>
      <c r="AT132" s="18" t="s">
        <v>138</v>
      </c>
      <c r="AU132" s="18" t="s">
        <v>79</v>
      </c>
    </row>
    <row r="133" spans="2:65" s="1" customFormat="1" ht="16.5" customHeight="1">
      <c r="B133" s="33"/>
      <c r="C133" s="168" t="s">
        <v>8</v>
      </c>
      <c r="D133" s="168" t="s">
        <v>199</v>
      </c>
      <c r="E133" s="169" t="s">
        <v>595</v>
      </c>
      <c r="F133" s="170" t="s">
        <v>596</v>
      </c>
      <c r="G133" s="171" t="s">
        <v>245</v>
      </c>
      <c r="H133" s="172">
        <v>7</v>
      </c>
      <c r="I133" s="173"/>
      <c r="J133" s="174">
        <f>ROUND(I133*H133,2)</f>
        <v>0</v>
      </c>
      <c r="K133" s="170" t="s">
        <v>135</v>
      </c>
      <c r="L133" s="175"/>
      <c r="M133" s="176" t="s">
        <v>19</v>
      </c>
      <c r="N133" s="177" t="s">
        <v>40</v>
      </c>
      <c r="P133" s="138">
        <f>O133*H133</f>
        <v>0</v>
      </c>
      <c r="Q133" s="138">
        <v>6.4999999999999997E-4</v>
      </c>
      <c r="R133" s="138">
        <f>Q133*H133</f>
        <v>4.5500000000000002E-3</v>
      </c>
      <c r="S133" s="138">
        <v>0</v>
      </c>
      <c r="T133" s="139">
        <f>S133*H133</f>
        <v>0</v>
      </c>
      <c r="AR133" s="140" t="s">
        <v>185</v>
      </c>
      <c r="AT133" s="140" t="s">
        <v>199</v>
      </c>
      <c r="AU133" s="140" t="s">
        <v>79</v>
      </c>
      <c r="AY133" s="18" t="s">
        <v>130</v>
      </c>
      <c r="BE133" s="141">
        <f>IF(N133="základní",J133,0)</f>
        <v>0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8" t="s">
        <v>77</v>
      </c>
      <c r="BK133" s="141">
        <f>ROUND(I133*H133,2)</f>
        <v>0</v>
      </c>
      <c r="BL133" s="18" t="s">
        <v>136</v>
      </c>
      <c r="BM133" s="140" t="s">
        <v>597</v>
      </c>
    </row>
    <row r="134" spans="2:65" s="1" customFormat="1" ht="24.2" customHeight="1">
      <c r="B134" s="33"/>
      <c r="C134" s="129" t="s">
        <v>217</v>
      </c>
      <c r="D134" s="129" t="s">
        <v>132</v>
      </c>
      <c r="E134" s="130" t="s">
        <v>598</v>
      </c>
      <c r="F134" s="131" t="s">
        <v>599</v>
      </c>
      <c r="G134" s="132" t="s">
        <v>245</v>
      </c>
      <c r="H134" s="133">
        <v>7</v>
      </c>
      <c r="I134" s="134"/>
      <c r="J134" s="135">
        <f>ROUND(I134*H134,2)</f>
        <v>0</v>
      </c>
      <c r="K134" s="131" t="s">
        <v>135</v>
      </c>
      <c r="L134" s="33"/>
      <c r="M134" s="136" t="s">
        <v>19</v>
      </c>
      <c r="N134" s="137" t="s">
        <v>40</v>
      </c>
      <c r="P134" s="138">
        <f>O134*H134</f>
        <v>0</v>
      </c>
      <c r="Q134" s="138">
        <v>0</v>
      </c>
      <c r="R134" s="138">
        <f>Q134*H134</f>
        <v>0</v>
      </c>
      <c r="S134" s="138">
        <v>0</v>
      </c>
      <c r="T134" s="139">
        <f>S134*H134</f>
        <v>0</v>
      </c>
      <c r="AR134" s="140" t="s">
        <v>136</v>
      </c>
      <c r="AT134" s="140" t="s">
        <v>132</v>
      </c>
      <c r="AU134" s="140" t="s">
        <v>79</v>
      </c>
      <c r="AY134" s="18" t="s">
        <v>130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8" t="s">
        <v>77</v>
      </c>
      <c r="BK134" s="141">
        <f>ROUND(I134*H134,2)</f>
        <v>0</v>
      </c>
      <c r="BL134" s="18" t="s">
        <v>136</v>
      </c>
      <c r="BM134" s="140" t="s">
        <v>600</v>
      </c>
    </row>
    <row r="135" spans="2:65" s="1" customFormat="1" ht="11.25">
      <c r="B135" s="33"/>
      <c r="D135" s="142" t="s">
        <v>138</v>
      </c>
      <c r="F135" s="143" t="s">
        <v>601</v>
      </c>
      <c r="I135" s="144"/>
      <c r="L135" s="33"/>
      <c r="M135" s="145"/>
      <c r="T135" s="54"/>
      <c r="AT135" s="18" t="s">
        <v>138</v>
      </c>
      <c r="AU135" s="18" t="s">
        <v>79</v>
      </c>
    </row>
    <row r="136" spans="2:65" s="1" customFormat="1" ht="16.5" customHeight="1">
      <c r="B136" s="33"/>
      <c r="C136" s="168" t="s">
        <v>223</v>
      </c>
      <c r="D136" s="168" t="s">
        <v>199</v>
      </c>
      <c r="E136" s="169" t="s">
        <v>602</v>
      </c>
      <c r="F136" s="170" t="s">
        <v>603</v>
      </c>
      <c r="G136" s="171" t="s">
        <v>245</v>
      </c>
      <c r="H136" s="172">
        <v>7</v>
      </c>
      <c r="I136" s="173"/>
      <c r="J136" s="174">
        <f>ROUND(I136*H136,2)</f>
        <v>0</v>
      </c>
      <c r="K136" s="170" t="s">
        <v>135</v>
      </c>
      <c r="L136" s="175"/>
      <c r="M136" s="176" t="s">
        <v>19</v>
      </c>
      <c r="N136" s="177" t="s">
        <v>40</v>
      </c>
      <c r="P136" s="138">
        <f>O136*H136</f>
        <v>0</v>
      </c>
      <c r="Q136" s="138">
        <v>6.3E-3</v>
      </c>
      <c r="R136" s="138">
        <f>Q136*H136</f>
        <v>4.41E-2</v>
      </c>
      <c r="S136" s="138">
        <v>0</v>
      </c>
      <c r="T136" s="139">
        <f>S136*H136</f>
        <v>0</v>
      </c>
      <c r="AR136" s="140" t="s">
        <v>185</v>
      </c>
      <c r="AT136" s="140" t="s">
        <v>199</v>
      </c>
      <c r="AU136" s="140" t="s">
        <v>79</v>
      </c>
      <c r="AY136" s="18" t="s">
        <v>130</v>
      </c>
      <c r="BE136" s="141">
        <f>IF(N136="základní",J136,0)</f>
        <v>0</v>
      </c>
      <c r="BF136" s="141">
        <f>IF(N136="snížená",J136,0)</f>
        <v>0</v>
      </c>
      <c r="BG136" s="141">
        <f>IF(N136="zákl. přenesená",J136,0)</f>
        <v>0</v>
      </c>
      <c r="BH136" s="141">
        <f>IF(N136="sníž. přenesená",J136,0)</f>
        <v>0</v>
      </c>
      <c r="BI136" s="141">
        <f>IF(N136="nulová",J136,0)</f>
        <v>0</v>
      </c>
      <c r="BJ136" s="18" t="s">
        <v>77</v>
      </c>
      <c r="BK136" s="141">
        <f>ROUND(I136*H136,2)</f>
        <v>0</v>
      </c>
      <c r="BL136" s="18" t="s">
        <v>136</v>
      </c>
      <c r="BM136" s="140" t="s">
        <v>604</v>
      </c>
    </row>
    <row r="137" spans="2:65" s="1" customFormat="1" ht="24.2" customHeight="1">
      <c r="B137" s="33"/>
      <c r="C137" s="129" t="s">
        <v>230</v>
      </c>
      <c r="D137" s="129" t="s">
        <v>132</v>
      </c>
      <c r="E137" s="130" t="s">
        <v>605</v>
      </c>
      <c r="F137" s="131" t="s">
        <v>606</v>
      </c>
      <c r="G137" s="132" t="s">
        <v>245</v>
      </c>
      <c r="H137" s="133">
        <v>7</v>
      </c>
      <c r="I137" s="134"/>
      <c r="J137" s="135">
        <f>ROUND(I137*H137,2)</f>
        <v>0</v>
      </c>
      <c r="K137" s="131" t="s">
        <v>135</v>
      </c>
      <c r="L137" s="33"/>
      <c r="M137" s="136" t="s">
        <v>19</v>
      </c>
      <c r="N137" s="137" t="s">
        <v>40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136</v>
      </c>
      <c r="AT137" s="140" t="s">
        <v>132</v>
      </c>
      <c r="AU137" s="140" t="s">
        <v>79</v>
      </c>
      <c r="AY137" s="18" t="s">
        <v>130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8" t="s">
        <v>77</v>
      </c>
      <c r="BK137" s="141">
        <f>ROUND(I137*H137,2)</f>
        <v>0</v>
      </c>
      <c r="BL137" s="18" t="s">
        <v>136</v>
      </c>
      <c r="BM137" s="140" t="s">
        <v>607</v>
      </c>
    </row>
    <row r="138" spans="2:65" s="1" customFormat="1" ht="11.25">
      <c r="B138" s="33"/>
      <c r="D138" s="142" t="s">
        <v>138</v>
      </c>
      <c r="F138" s="143" t="s">
        <v>608</v>
      </c>
      <c r="I138" s="144"/>
      <c r="L138" s="33"/>
      <c r="M138" s="145"/>
      <c r="T138" s="54"/>
      <c r="AT138" s="18" t="s">
        <v>138</v>
      </c>
      <c r="AU138" s="18" t="s">
        <v>79</v>
      </c>
    </row>
    <row r="139" spans="2:65" s="1" customFormat="1" ht="16.5" customHeight="1">
      <c r="B139" s="33"/>
      <c r="C139" s="168" t="s">
        <v>236</v>
      </c>
      <c r="D139" s="168" t="s">
        <v>199</v>
      </c>
      <c r="E139" s="169" t="s">
        <v>609</v>
      </c>
      <c r="F139" s="170" t="s">
        <v>610</v>
      </c>
      <c r="G139" s="171" t="s">
        <v>245</v>
      </c>
      <c r="H139" s="172">
        <v>7</v>
      </c>
      <c r="I139" s="173"/>
      <c r="J139" s="174">
        <f>ROUND(I139*H139,2)</f>
        <v>0</v>
      </c>
      <c r="K139" s="170" t="s">
        <v>135</v>
      </c>
      <c r="L139" s="175"/>
      <c r="M139" s="176" t="s">
        <v>19</v>
      </c>
      <c r="N139" s="177" t="s">
        <v>40</v>
      </c>
      <c r="P139" s="138">
        <f>O139*H139</f>
        <v>0</v>
      </c>
      <c r="Q139" s="138">
        <v>3.9300000000000003E-3</v>
      </c>
      <c r="R139" s="138">
        <f>Q139*H139</f>
        <v>2.7510000000000003E-2</v>
      </c>
      <c r="S139" s="138">
        <v>0</v>
      </c>
      <c r="T139" s="139">
        <f>S139*H139</f>
        <v>0</v>
      </c>
      <c r="AR139" s="140" t="s">
        <v>185</v>
      </c>
      <c r="AT139" s="140" t="s">
        <v>199</v>
      </c>
      <c r="AU139" s="140" t="s">
        <v>79</v>
      </c>
      <c r="AY139" s="18" t="s">
        <v>130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8" t="s">
        <v>77</v>
      </c>
      <c r="BK139" s="141">
        <f>ROUND(I139*H139,2)</f>
        <v>0</v>
      </c>
      <c r="BL139" s="18" t="s">
        <v>136</v>
      </c>
      <c r="BM139" s="140" t="s">
        <v>611</v>
      </c>
    </row>
    <row r="140" spans="2:65" s="1" customFormat="1" ht="24.2" customHeight="1">
      <c r="B140" s="33"/>
      <c r="C140" s="129" t="s">
        <v>242</v>
      </c>
      <c r="D140" s="129" t="s">
        <v>132</v>
      </c>
      <c r="E140" s="130" t="s">
        <v>612</v>
      </c>
      <c r="F140" s="131" t="s">
        <v>613</v>
      </c>
      <c r="G140" s="132" t="s">
        <v>245</v>
      </c>
      <c r="H140" s="133">
        <v>7</v>
      </c>
      <c r="I140" s="134"/>
      <c r="J140" s="135">
        <f>ROUND(I140*H140,2)</f>
        <v>0</v>
      </c>
      <c r="K140" s="131" t="s">
        <v>135</v>
      </c>
      <c r="L140" s="33"/>
      <c r="M140" s="136" t="s">
        <v>19</v>
      </c>
      <c r="N140" s="137" t="s">
        <v>40</v>
      </c>
      <c r="P140" s="138">
        <f>O140*H140</f>
        <v>0</v>
      </c>
      <c r="Q140" s="138">
        <v>0.11121</v>
      </c>
      <c r="R140" s="138">
        <f>Q140*H140</f>
        <v>0.77847</v>
      </c>
      <c r="S140" s="138">
        <v>0</v>
      </c>
      <c r="T140" s="139">
        <f>S140*H140</f>
        <v>0</v>
      </c>
      <c r="AR140" s="140" t="s">
        <v>136</v>
      </c>
      <c r="AT140" s="140" t="s">
        <v>132</v>
      </c>
      <c r="AU140" s="140" t="s">
        <v>79</v>
      </c>
      <c r="AY140" s="18" t="s">
        <v>130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8" t="s">
        <v>77</v>
      </c>
      <c r="BK140" s="141">
        <f>ROUND(I140*H140,2)</f>
        <v>0</v>
      </c>
      <c r="BL140" s="18" t="s">
        <v>136</v>
      </c>
      <c r="BM140" s="140" t="s">
        <v>614</v>
      </c>
    </row>
    <row r="141" spans="2:65" s="1" customFormat="1" ht="11.25">
      <c r="B141" s="33"/>
      <c r="D141" s="142" t="s">
        <v>138</v>
      </c>
      <c r="F141" s="143" t="s">
        <v>615</v>
      </c>
      <c r="I141" s="144"/>
      <c r="L141" s="33"/>
      <c r="M141" s="145"/>
      <c r="T141" s="54"/>
      <c r="AT141" s="18" t="s">
        <v>138</v>
      </c>
      <c r="AU141" s="18" t="s">
        <v>79</v>
      </c>
    </row>
    <row r="142" spans="2:65" s="1" customFormat="1" ht="24.2" customHeight="1">
      <c r="B142" s="33"/>
      <c r="C142" s="129" t="s">
        <v>248</v>
      </c>
      <c r="D142" s="129" t="s">
        <v>132</v>
      </c>
      <c r="E142" s="130" t="s">
        <v>616</v>
      </c>
      <c r="F142" s="131" t="s">
        <v>617</v>
      </c>
      <c r="G142" s="132" t="s">
        <v>245</v>
      </c>
      <c r="H142" s="133">
        <v>7</v>
      </c>
      <c r="I142" s="134"/>
      <c r="J142" s="135">
        <f>ROUND(I142*H142,2)</f>
        <v>0</v>
      </c>
      <c r="K142" s="131" t="s">
        <v>135</v>
      </c>
      <c r="L142" s="33"/>
      <c r="M142" s="136" t="s">
        <v>19</v>
      </c>
      <c r="N142" s="137" t="s">
        <v>40</v>
      </c>
      <c r="P142" s="138">
        <f>O142*H142</f>
        <v>0</v>
      </c>
      <c r="Q142" s="138">
        <v>2.4240000000000001E-2</v>
      </c>
      <c r="R142" s="138">
        <f>Q142*H142</f>
        <v>0.16968</v>
      </c>
      <c r="S142" s="138">
        <v>0</v>
      </c>
      <c r="T142" s="139">
        <f>S142*H142</f>
        <v>0</v>
      </c>
      <c r="AR142" s="140" t="s">
        <v>136</v>
      </c>
      <c r="AT142" s="140" t="s">
        <v>132</v>
      </c>
      <c r="AU142" s="140" t="s">
        <v>79</v>
      </c>
      <c r="AY142" s="18" t="s">
        <v>130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8" t="s">
        <v>77</v>
      </c>
      <c r="BK142" s="141">
        <f>ROUND(I142*H142,2)</f>
        <v>0</v>
      </c>
      <c r="BL142" s="18" t="s">
        <v>136</v>
      </c>
      <c r="BM142" s="140" t="s">
        <v>618</v>
      </c>
    </row>
    <row r="143" spans="2:65" s="1" customFormat="1" ht="11.25">
      <c r="B143" s="33"/>
      <c r="D143" s="142" t="s">
        <v>138</v>
      </c>
      <c r="F143" s="143" t="s">
        <v>619</v>
      </c>
      <c r="I143" s="144"/>
      <c r="L143" s="33"/>
      <c r="M143" s="145"/>
      <c r="T143" s="54"/>
      <c r="AT143" s="18" t="s">
        <v>138</v>
      </c>
      <c r="AU143" s="18" t="s">
        <v>79</v>
      </c>
    </row>
    <row r="144" spans="2:65" s="1" customFormat="1" ht="24.2" customHeight="1">
      <c r="B144" s="33"/>
      <c r="C144" s="129" t="s">
        <v>253</v>
      </c>
      <c r="D144" s="129" t="s">
        <v>132</v>
      </c>
      <c r="E144" s="130" t="s">
        <v>620</v>
      </c>
      <c r="F144" s="131" t="s">
        <v>621</v>
      </c>
      <c r="G144" s="132" t="s">
        <v>245</v>
      </c>
      <c r="H144" s="133">
        <v>7</v>
      </c>
      <c r="I144" s="134"/>
      <c r="J144" s="135">
        <f>ROUND(I144*H144,2)</f>
        <v>0</v>
      </c>
      <c r="K144" s="131" t="s">
        <v>135</v>
      </c>
      <c r="L144" s="33"/>
      <c r="M144" s="136" t="s">
        <v>19</v>
      </c>
      <c r="N144" s="137" t="s">
        <v>40</v>
      </c>
      <c r="P144" s="138">
        <f>O144*H144</f>
        <v>0</v>
      </c>
      <c r="Q144" s="138">
        <v>0</v>
      </c>
      <c r="R144" s="138">
        <f>Q144*H144</f>
        <v>0</v>
      </c>
      <c r="S144" s="138">
        <v>0</v>
      </c>
      <c r="T144" s="139">
        <f>S144*H144</f>
        <v>0</v>
      </c>
      <c r="AR144" s="140" t="s">
        <v>136</v>
      </c>
      <c r="AT144" s="140" t="s">
        <v>132</v>
      </c>
      <c r="AU144" s="140" t="s">
        <v>79</v>
      </c>
      <c r="AY144" s="18" t="s">
        <v>130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8" t="s">
        <v>77</v>
      </c>
      <c r="BK144" s="141">
        <f>ROUND(I144*H144,2)</f>
        <v>0</v>
      </c>
      <c r="BL144" s="18" t="s">
        <v>136</v>
      </c>
      <c r="BM144" s="140" t="s">
        <v>622</v>
      </c>
    </row>
    <row r="145" spans="2:65" s="1" customFormat="1" ht="11.25">
      <c r="B145" s="33"/>
      <c r="D145" s="142" t="s">
        <v>138</v>
      </c>
      <c r="F145" s="143" t="s">
        <v>623</v>
      </c>
      <c r="I145" s="144"/>
      <c r="L145" s="33"/>
      <c r="M145" s="145"/>
      <c r="T145" s="54"/>
      <c r="AT145" s="18" t="s">
        <v>138</v>
      </c>
      <c r="AU145" s="18" t="s">
        <v>79</v>
      </c>
    </row>
    <row r="146" spans="2:65" s="1" customFormat="1" ht="24.2" customHeight="1">
      <c r="B146" s="33"/>
      <c r="C146" s="129" t="s">
        <v>259</v>
      </c>
      <c r="D146" s="129" t="s">
        <v>132</v>
      </c>
      <c r="E146" s="130" t="s">
        <v>624</v>
      </c>
      <c r="F146" s="131" t="s">
        <v>625</v>
      </c>
      <c r="G146" s="132" t="s">
        <v>245</v>
      </c>
      <c r="H146" s="133">
        <v>7</v>
      </c>
      <c r="I146" s="134"/>
      <c r="J146" s="135">
        <f>ROUND(I146*H146,2)</f>
        <v>0</v>
      </c>
      <c r="K146" s="131" t="s">
        <v>135</v>
      </c>
      <c r="L146" s="33"/>
      <c r="M146" s="136" t="s">
        <v>19</v>
      </c>
      <c r="N146" s="137" t="s">
        <v>40</v>
      </c>
      <c r="P146" s="138">
        <f>O146*H146</f>
        <v>0</v>
      </c>
      <c r="Q146" s="138">
        <v>0.42115999999999998</v>
      </c>
      <c r="R146" s="138">
        <f>Q146*H146</f>
        <v>2.9481199999999999</v>
      </c>
      <c r="S146" s="138">
        <v>0</v>
      </c>
      <c r="T146" s="139">
        <f>S146*H146</f>
        <v>0</v>
      </c>
      <c r="AR146" s="140" t="s">
        <v>136</v>
      </c>
      <c r="AT146" s="140" t="s">
        <v>132</v>
      </c>
      <c r="AU146" s="140" t="s">
        <v>79</v>
      </c>
      <c r="AY146" s="18" t="s">
        <v>130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8" t="s">
        <v>77</v>
      </c>
      <c r="BK146" s="141">
        <f>ROUND(I146*H146,2)</f>
        <v>0</v>
      </c>
      <c r="BL146" s="18" t="s">
        <v>136</v>
      </c>
      <c r="BM146" s="140" t="s">
        <v>626</v>
      </c>
    </row>
    <row r="147" spans="2:65" s="1" customFormat="1" ht="11.25">
      <c r="B147" s="33"/>
      <c r="D147" s="142" t="s">
        <v>138</v>
      </c>
      <c r="F147" s="143" t="s">
        <v>627</v>
      </c>
      <c r="I147" s="144"/>
      <c r="L147" s="33"/>
      <c r="M147" s="145"/>
      <c r="T147" s="54"/>
      <c r="AT147" s="18" t="s">
        <v>138</v>
      </c>
      <c r="AU147" s="18" t="s">
        <v>79</v>
      </c>
    </row>
    <row r="148" spans="2:65" s="1" customFormat="1" ht="16.5" customHeight="1">
      <c r="B148" s="33"/>
      <c r="C148" s="129" t="s">
        <v>7</v>
      </c>
      <c r="D148" s="129" t="s">
        <v>132</v>
      </c>
      <c r="E148" s="130" t="s">
        <v>628</v>
      </c>
      <c r="F148" s="131" t="s">
        <v>629</v>
      </c>
      <c r="G148" s="132" t="s">
        <v>145</v>
      </c>
      <c r="H148" s="133">
        <v>172.1</v>
      </c>
      <c r="I148" s="134"/>
      <c r="J148" s="135">
        <f>ROUND(I148*H148,2)</f>
        <v>0</v>
      </c>
      <c r="K148" s="131" t="s">
        <v>135</v>
      </c>
      <c r="L148" s="33"/>
      <c r="M148" s="136" t="s">
        <v>19</v>
      </c>
      <c r="N148" s="137" t="s">
        <v>40</v>
      </c>
      <c r="P148" s="138">
        <f>O148*H148</f>
        <v>0</v>
      </c>
      <c r="Q148" s="138">
        <v>6.0000000000000002E-5</v>
      </c>
      <c r="R148" s="138">
        <f>Q148*H148</f>
        <v>1.0326E-2</v>
      </c>
      <c r="S148" s="138">
        <v>0</v>
      </c>
      <c r="T148" s="139">
        <f>S148*H148</f>
        <v>0</v>
      </c>
      <c r="AR148" s="140" t="s">
        <v>136</v>
      </c>
      <c r="AT148" s="140" t="s">
        <v>132</v>
      </c>
      <c r="AU148" s="140" t="s">
        <v>79</v>
      </c>
      <c r="AY148" s="18" t="s">
        <v>130</v>
      </c>
      <c r="BE148" s="141">
        <f>IF(N148="základní",J148,0)</f>
        <v>0</v>
      </c>
      <c r="BF148" s="141">
        <f>IF(N148="snížená",J148,0)</f>
        <v>0</v>
      </c>
      <c r="BG148" s="141">
        <f>IF(N148="zákl. přenesená",J148,0)</f>
        <v>0</v>
      </c>
      <c r="BH148" s="141">
        <f>IF(N148="sníž. přenesená",J148,0)</f>
        <v>0</v>
      </c>
      <c r="BI148" s="141">
        <f>IF(N148="nulová",J148,0)</f>
        <v>0</v>
      </c>
      <c r="BJ148" s="18" t="s">
        <v>77</v>
      </c>
      <c r="BK148" s="141">
        <f>ROUND(I148*H148,2)</f>
        <v>0</v>
      </c>
      <c r="BL148" s="18" t="s">
        <v>136</v>
      </c>
      <c r="BM148" s="140" t="s">
        <v>630</v>
      </c>
    </row>
    <row r="149" spans="2:65" s="1" customFormat="1" ht="11.25">
      <c r="B149" s="33"/>
      <c r="D149" s="142" t="s">
        <v>138</v>
      </c>
      <c r="F149" s="143" t="s">
        <v>631</v>
      </c>
      <c r="I149" s="144"/>
      <c r="L149" s="33"/>
      <c r="M149" s="145"/>
      <c r="T149" s="54"/>
      <c r="AT149" s="18" t="s">
        <v>138</v>
      </c>
      <c r="AU149" s="18" t="s">
        <v>79</v>
      </c>
    </row>
    <row r="150" spans="2:65" s="13" customFormat="1" ht="11.25">
      <c r="B150" s="153"/>
      <c r="D150" s="147" t="s">
        <v>140</v>
      </c>
      <c r="E150" s="154" t="s">
        <v>19</v>
      </c>
      <c r="F150" s="155" t="s">
        <v>586</v>
      </c>
      <c r="H150" s="156">
        <v>164.5</v>
      </c>
      <c r="I150" s="157"/>
      <c r="L150" s="153"/>
      <c r="M150" s="158"/>
      <c r="T150" s="159"/>
      <c r="AT150" s="154" t="s">
        <v>140</v>
      </c>
      <c r="AU150" s="154" t="s">
        <v>79</v>
      </c>
      <c r="AV150" s="13" t="s">
        <v>79</v>
      </c>
      <c r="AW150" s="13" t="s">
        <v>31</v>
      </c>
      <c r="AX150" s="13" t="s">
        <v>69</v>
      </c>
      <c r="AY150" s="154" t="s">
        <v>130</v>
      </c>
    </row>
    <row r="151" spans="2:65" s="13" customFormat="1" ht="11.25">
      <c r="B151" s="153"/>
      <c r="D151" s="147" t="s">
        <v>140</v>
      </c>
      <c r="E151" s="154" t="s">
        <v>19</v>
      </c>
      <c r="F151" s="155" t="s">
        <v>577</v>
      </c>
      <c r="H151" s="156">
        <v>7.6</v>
      </c>
      <c r="I151" s="157"/>
      <c r="L151" s="153"/>
      <c r="M151" s="158"/>
      <c r="T151" s="159"/>
      <c r="AT151" s="154" t="s">
        <v>140</v>
      </c>
      <c r="AU151" s="154" t="s">
        <v>79</v>
      </c>
      <c r="AV151" s="13" t="s">
        <v>79</v>
      </c>
      <c r="AW151" s="13" t="s">
        <v>31</v>
      </c>
      <c r="AX151" s="13" t="s">
        <v>69</v>
      </c>
      <c r="AY151" s="154" t="s">
        <v>130</v>
      </c>
    </row>
    <row r="152" spans="2:65" s="14" customFormat="1" ht="11.25">
      <c r="B152" s="160"/>
      <c r="D152" s="147" t="s">
        <v>140</v>
      </c>
      <c r="E152" s="161" t="s">
        <v>19</v>
      </c>
      <c r="F152" s="162" t="s">
        <v>163</v>
      </c>
      <c r="H152" s="163">
        <v>172.1</v>
      </c>
      <c r="I152" s="164"/>
      <c r="L152" s="160"/>
      <c r="M152" s="165"/>
      <c r="T152" s="166"/>
      <c r="AT152" s="161" t="s">
        <v>140</v>
      </c>
      <c r="AU152" s="161" t="s">
        <v>79</v>
      </c>
      <c r="AV152" s="14" t="s">
        <v>136</v>
      </c>
      <c r="AW152" s="14" t="s">
        <v>31</v>
      </c>
      <c r="AX152" s="14" t="s">
        <v>77</v>
      </c>
      <c r="AY152" s="161" t="s">
        <v>130</v>
      </c>
    </row>
    <row r="153" spans="2:65" s="11" customFormat="1" ht="22.9" customHeight="1">
      <c r="B153" s="117"/>
      <c r="D153" s="118" t="s">
        <v>68</v>
      </c>
      <c r="E153" s="127" t="s">
        <v>514</v>
      </c>
      <c r="F153" s="127" t="s">
        <v>515</v>
      </c>
      <c r="I153" s="120"/>
      <c r="J153" s="128">
        <f>BK153</f>
        <v>0</v>
      </c>
      <c r="L153" s="117"/>
      <c r="M153" s="122"/>
      <c r="P153" s="123">
        <f>SUM(P154:P155)</f>
        <v>0</v>
      </c>
      <c r="R153" s="123">
        <f>SUM(R154:R155)</f>
        <v>0</v>
      </c>
      <c r="T153" s="124">
        <f>SUM(T154:T155)</f>
        <v>0</v>
      </c>
      <c r="AR153" s="118" t="s">
        <v>77</v>
      </c>
      <c r="AT153" s="125" t="s">
        <v>68</v>
      </c>
      <c r="AU153" s="125" t="s">
        <v>77</v>
      </c>
      <c r="AY153" s="118" t="s">
        <v>130</v>
      </c>
      <c r="BK153" s="126">
        <f>SUM(BK154:BK155)</f>
        <v>0</v>
      </c>
    </row>
    <row r="154" spans="2:65" s="1" customFormat="1" ht="24.2" customHeight="1">
      <c r="B154" s="33"/>
      <c r="C154" s="129" t="s">
        <v>272</v>
      </c>
      <c r="D154" s="129" t="s">
        <v>132</v>
      </c>
      <c r="E154" s="130" t="s">
        <v>632</v>
      </c>
      <c r="F154" s="131" t="s">
        <v>633</v>
      </c>
      <c r="G154" s="132" t="s">
        <v>181</v>
      </c>
      <c r="H154" s="133">
        <v>6.3109999999999999</v>
      </c>
      <c r="I154" s="134"/>
      <c r="J154" s="135">
        <f>ROUND(I154*H154,2)</f>
        <v>0</v>
      </c>
      <c r="K154" s="131" t="s">
        <v>135</v>
      </c>
      <c r="L154" s="33"/>
      <c r="M154" s="136" t="s">
        <v>19</v>
      </c>
      <c r="N154" s="137" t="s">
        <v>40</v>
      </c>
      <c r="P154" s="138">
        <f>O154*H154</f>
        <v>0</v>
      </c>
      <c r="Q154" s="138">
        <v>0</v>
      </c>
      <c r="R154" s="138">
        <f>Q154*H154</f>
        <v>0</v>
      </c>
      <c r="S154" s="138">
        <v>0</v>
      </c>
      <c r="T154" s="139">
        <f>S154*H154</f>
        <v>0</v>
      </c>
      <c r="AR154" s="140" t="s">
        <v>136</v>
      </c>
      <c r="AT154" s="140" t="s">
        <v>132</v>
      </c>
      <c r="AU154" s="140" t="s">
        <v>79</v>
      </c>
      <c r="AY154" s="18" t="s">
        <v>130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8" t="s">
        <v>77</v>
      </c>
      <c r="BK154" s="141">
        <f>ROUND(I154*H154,2)</f>
        <v>0</v>
      </c>
      <c r="BL154" s="18" t="s">
        <v>136</v>
      </c>
      <c r="BM154" s="140" t="s">
        <v>634</v>
      </c>
    </row>
    <row r="155" spans="2:65" s="1" customFormat="1" ht="11.25">
      <c r="B155" s="33"/>
      <c r="D155" s="142" t="s">
        <v>138</v>
      </c>
      <c r="F155" s="143" t="s">
        <v>635</v>
      </c>
      <c r="I155" s="144"/>
      <c r="L155" s="33"/>
      <c r="M155" s="178"/>
      <c r="N155" s="179"/>
      <c r="O155" s="179"/>
      <c r="P155" s="179"/>
      <c r="Q155" s="179"/>
      <c r="R155" s="179"/>
      <c r="S155" s="179"/>
      <c r="T155" s="180"/>
      <c r="AT155" s="18" t="s">
        <v>138</v>
      </c>
      <c r="AU155" s="18" t="s">
        <v>79</v>
      </c>
    </row>
    <row r="156" spans="2:65" s="1" customFormat="1" ht="6.95" customHeight="1">
      <c r="B156" s="42"/>
      <c r="C156" s="43"/>
      <c r="D156" s="43"/>
      <c r="E156" s="43"/>
      <c r="F156" s="43"/>
      <c r="G156" s="43"/>
      <c r="H156" s="43"/>
      <c r="I156" s="43"/>
      <c r="J156" s="43"/>
      <c r="K156" s="43"/>
      <c r="L156" s="33"/>
    </row>
  </sheetData>
  <sheetProtection algorithmName="SHA-512" hashValue="jVKtPRlZbVgw675IgEA0PYUUYKYmzQLjoyK2rGqrASi+JHDl7fkgvLpklv/Ao3bGgcsPJbFB7lJQbuowlOpDfQ==" saltValue="0GW5Rzke/VL38eaoLm9D0C3TwAhyutU0ypTfqO0SvOoOHV7rxHn3gWMSCrpP4uhbUyUsfNwiIXljdBJ46oH5+A==" spinCount="100000" sheet="1" objects="1" scenarios="1" formatColumns="0" formatRows="0" autoFilter="0"/>
  <autoFilter ref="C83:K155" xr:uid="{00000000-0009-0000-0000-000002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200-000000000000}"/>
    <hyperlink ref="F95" r:id="rId2" xr:uid="{00000000-0004-0000-0200-000001000000}"/>
    <hyperlink ref="F98" r:id="rId3" xr:uid="{00000000-0004-0000-0200-000002000000}"/>
    <hyperlink ref="F102" r:id="rId4" xr:uid="{00000000-0004-0000-0200-000003000000}"/>
    <hyperlink ref="F107" r:id="rId5" xr:uid="{00000000-0004-0000-0200-000004000000}"/>
    <hyperlink ref="F116" r:id="rId6" xr:uid="{00000000-0004-0000-0200-000005000000}"/>
    <hyperlink ref="F122" r:id="rId7" xr:uid="{00000000-0004-0000-0200-000006000000}"/>
    <hyperlink ref="F127" r:id="rId8" xr:uid="{00000000-0004-0000-0200-000007000000}"/>
    <hyperlink ref="F132" r:id="rId9" xr:uid="{00000000-0004-0000-0200-000008000000}"/>
    <hyperlink ref="F135" r:id="rId10" xr:uid="{00000000-0004-0000-0200-000009000000}"/>
    <hyperlink ref="F138" r:id="rId11" xr:uid="{00000000-0004-0000-0200-00000A000000}"/>
    <hyperlink ref="F141" r:id="rId12" xr:uid="{00000000-0004-0000-0200-00000B000000}"/>
    <hyperlink ref="F143" r:id="rId13" xr:uid="{00000000-0004-0000-0200-00000C000000}"/>
    <hyperlink ref="F145" r:id="rId14" xr:uid="{00000000-0004-0000-0200-00000D000000}"/>
    <hyperlink ref="F147" r:id="rId15" xr:uid="{00000000-0004-0000-0200-00000E000000}"/>
    <hyperlink ref="F149" r:id="rId16" xr:uid="{00000000-0004-0000-0200-00000F000000}"/>
    <hyperlink ref="F155" r:id="rId17" xr:uid="{00000000-0004-0000-0200-00001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8" t="s">
        <v>85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79</v>
      </c>
    </row>
    <row r="4" spans="2:46" ht="24.95" customHeight="1">
      <c r="B4" s="21"/>
      <c r="D4" s="22" t="s">
        <v>95</v>
      </c>
      <c r="L4" s="21"/>
      <c r="M4" s="87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2" t="str">
        <f>'Rekapitulace stavby'!K6</f>
        <v>Vrátkov, ulice K Pískovně 2. etapa</v>
      </c>
      <c r="F7" s="323"/>
      <c r="G7" s="323"/>
      <c r="H7" s="323"/>
      <c r="L7" s="21"/>
    </row>
    <row r="8" spans="2:46" s="1" customFormat="1" ht="12" customHeight="1">
      <c r="B8" s="33"/>
      <c r="D8" s="28" t="s">
        <v>99</v>
      </c>
      <c r="L8" s="33"/>
    </row>
    <row r="9" spans="2:46" s="1" customFormat="1" ht="16.5" customHeight="1">
      <c r="B9" s="33"/>
      <c r="E9" s="285" t="s">
        <v>636</v>
      </c>
      <c r="F9" s="324"/>
      <c r="G9" s="324"/>
      <c r="H9" s="324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>
        <f>'Rekapitulace stavby'!AN8</f>
        <v>45709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24</v>
      </c>
      <c r="I14" s="28" t="s">
        <v>25</v>
      </c>
      <c r="J14" s="26" t="str">
        <f>IF('Rekapitulace stavby'!AN10="","",'Rekapitulace stavby'!AN10)</f>
        <v/>
      </c>
      <c r="L14" s="33"/>
    </row>
    <row r="15" spans="2:46" s="1" customFormat="1" ht="18" customHeight="1">
      <c r="B15" s="33"/>
      <c r="E15" s="26" t="str">
        <f>IF('Rekapitulace stavby'!E11="","",'Rekapitulace stavby'!E11)</f>
        <v xml:space="preserve"> </v>
      </c>
      <c r="I15" s="28" t="s">
        <v>27</v>
      </c>
      <c r="J15" s="26" t="str">
        <f>IF('Rekapitulace stavby'!AN11="","",'Rekapitulace stavby'!AN11)</f>
        <v/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28</v>
      </c>
      <c r="I17" s="28" t="s">
        <v>25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5" t="str">
        <f>'Rekapitulace stavby'!E14</f>
        <v>Vyplň údaj</v>
      </c>
      <c r="F18" s="306"/>
      <c r="G18" s="306"/>
      <c r="H18" s="306"/>
      <c r="I18" s="28" t="s">
        <v>27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30</v>
      </c>
      <c r="I20" s="28" t="s">
        <v>25</v>
      </c>
      <c r="J20" s="26" t="str">
        <f>IF('Rekapitulace stavby'!AN16="","",'Rekapitulace stavby'!AN16)</f>
        <v/>
      </c>
      <c r="L20" s="33"/>
    </row>
    <row r="21" spans="2:12" s="1" customFormat="1" ht="18" customHeight="1">
      <c r="B21" s="33"/>
      <c r="E21" s="26" t="str">
        <f>IF('Rekapitulace stavby'!E17="","",'Rekapitulace stavby'!E17)</f>
        <v xml:space="preserve"> </v>
      </c>
      <c r="I21" s="28" t="s">
        <v>27</v>
      </c>
      <c r="J21" s="26" t="str">
        <f>IF('Rekapitulace stavby'!AN17="","",'Rekapitulace stavby'!AN17)</f>
        <v/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32</v>
      </c>
      <c r="I23" s="28" t="s">
        <v>25</v>
      </c>
      <c r="J23" s="26" t="str">
        <f>IF('Rekapitulace stavby'!AN19="","",'Rekapitulace stavby'!AN19)</f>
        <v/>
      </c>
      <c r="L23" s="33"/>
    </row>
    <row r="24" spans="2:12" s="1" customFormat="1" ht="18" customHeight="1">
      <c r="B24" s="33"/>
      <c r="E24" s="26" t="str">
        <f>IF('Rekapitulace stavby'!E20="","",'Rekapitulace stavby'!E20)</f>
        <v xml:space="preserve"> </v>
      </c>
      <c r="I24" s="28" t="s">
        <v>27</v>
      </c>
      <c r="J24" s="26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33</v>
      </c>
      <c r="L26" s="33"/>
    </row>
    <row r="27" spans="2:12" s="7" customFormat="1" ht="16.5" customHeight="1">
      <c r="B27" s="88"/>
      <c r="E27" s="311" t="s">
        <v>19</v>
      </c>
      <c r="F27" s="311"/>
      <c r="G27" s="311"/>
      <c r="H27" s="311"/>
      <c r="L27" s="88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9" t="s">
        <v>35</v>
      </c>
      <c r="J30" s="64">
        <f>ROUND(J83,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37</v>
      </c>
      <c r="I32" s="36" t="s">
        <v>36</v>
      </c>
      <c r="J32" s="36" t="s">
        <v>38</v>
      </c>
      <c r="L32" s="33"/>
    </row>
    <row r="33" spans="2:12" s="1" customFormat="1" ht="14.45" customHeight="1">
      <c r="B33" s="33"/>
      <c r="D33" s="53" t="s">
        <v>39</v>
      </c>
      <c r="E33" s="28" t="s">
        <v>40</v>
      </c>
      <c r="F33" s="90">
        <f>ROUND((SUM(BE83:BE143)),  2)</f>
        <v>0</v>
      </c>
      <c r="I33" s="91">
        <v>0.21</v>
      </c>
      <c r="J33" s="90">
        <f>ROUND(((SUM(BE83:BE143))*I33),  2)</f>
        <v>0</v>
      </c>
      <c r="L33" s="33"/>
    </row>
    <row r="34" spans="2:12" s="1" customFormat="1" ht="14.45" customHeight="1">
      <c r="B34" s="33"/>
      <c r="E34" s="28" t="s">
        <v>41</v>
      </c>
      <c r="F34" s="90">
        <f>ROUND((SUM(BF83:BF143)),  2)</f>
        <v>0</v>
      </c>
      <c r="I34" s="91">
        <v>0.12</v>
      </c>
      <c r="J34" s="90">
        <f>ROUND(((SUM(BF83:BF143))*I34),  2)</f>
        <v>0</v>
      </c>
      <c r="L34" s="33"/>
    </row>
    <row r="35" spans="2:12" s="1" customFormat="1" ht="14.45" hidden="1" customHeight="1">
      <c r="B35" s="33"/>
      <c r="E35" s="28" t="s">
        <v>42</v>
      </c>
      <c r="F35" s="90">
        <f>ROUND((SUM(BG83:BG143)),  2)</f>
        <v>0</v>
      </c>
      <c r="I35" s="91">
        <v>0.21</v>
      </c>
      <c r="J35" s="90">
        <f>0</f>
        <v>0</v>
      </c>
      <c r="L35" s="33"/>
    </row>
    <row r="36" spans="2:12" s="1" customFormat="1" ht="14.45" hidden="1" customHeight="1">
      <c r="B36" s="33"/>
      <c r="E36" s="28" t="s">
        <v>43</v>
      </c>
      <c r="F36" s="90">
        <f>ROUND((SUM(BH83:BH143)),  2)</f>
        <v>0</v>
      </c>
      <c r="I36" s="91">
        <v>0.12</v>
      </c>
      <c r="J36" s="90">
        <f>0</f>
        <v>0</v>
      </c>
      <c r="L36" s="33"/>
    </row>
    <row r="37" spans="2:12" s="1" customFormat="1" ht="14.45" hidden="1" customHeight="1">
      <c r="B37" s="33"/>
      <c r="E37" s="28" t="s">
        <v>44</v>
      </c>
      <c r="F37" s="90">
        <f>ROUND((SUM(BI83:BI143)),  2)</f>
        <v>0</v>
      </c>
      <c r="I37" s="91">
        <v>0</v>
      </c>
      <c r="J37" s="90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2"/>
      <c r="D39" s="93" t="s">
        <v>45</v>
      </c>
      <c r="E39" s="55"/>
      <c r="F39" s="55"/>
      <c r="G39" s="94" t="s">
        <v>46</v>
      </c>
      <c r="H39" s="95" t="s">
        <v>47</v>
      </c>
      <c r="I39" s="55"/>
      <c r="J39" s="96">
        <f>SUM(J30:J37)</f>
        <v>0</v>
      </c>
      <c r="K39" s="97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101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22" t="str">
        <f>E7</f>
        <v>Vrátkov, ulice K Pískovně 2. etapa</v>
      </c>
      <c r="F48" s="323"/>
      <c r="G48" s="323"/>
      <c r="H48" s="323"/>
      <c r="L48" s="33"/>
    </row>
    <row r="49" spans="2:47" s="1" customFormat="1" ht="12" customHeight="1">
      <c r="B49" s="33"/>
      <c r="C49" s="28" t="s">
        <v>99</v>
      </c>
      <c r="L49" s="33"/>
    </row>
    <row r="50" spans="2:47" s="1" customFormat="1" ht="16.5" customHeight="1">
      <c r="B50" s="33"/>
      <c r="E50" s="285" t="str">
        <f>E9</f>
        <v>SO401 - Veřejné osvětlení</v>
      </c>
      <c r="F50" s="324"/>
      <c r="G50" s="324"/>
      <c r="H50" s="324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Vrátkov</v>
      </c>
      <c r="I52" s="28" t="s">
        <v>23</v>
      </c>
      <c r="J52" s="50">
        <f>IF(J12="","",J12)</f>
        <v>45709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8" t="s">
        <v>24</v>
      </c>
      <c r="F54" s="26" t="str">
        <f>E15</f>
        <v xml:space="preserve"> </v>
      </c>
      <c r="I54" s="28" t="s">
        <v>30</v>
      </c>
      <c r="J54" s="31" t="str">
        <f>E21</f>
        <v xml:space="preserve"> </v>
      </c>
      <c r="L54" s="33"/>
    </row>
    <row r="55" spans="2:47" s="1" customFormat="1" ht="15.2" customHeight="1">
      <c r="B55" s="33"/>
      <c r="C55" s="28" t="s">
        <v>28</v>
      </c>
      <c r="F55" s="26" t="str">
        <f>IF(E18="","",E18)</f>
        <v>Vyplň údaj</v>
      </c>
      <c r="I55" s="28" t="s">
        <v>32</v>
      </c>
      <c r="J55" s="31" t="str">
        <f>E24</f>
        <v xml:space="preserve"> 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8" t="s">
        <v>102</v>
      </c>
      <c r="D57" s="92"/>
      <c r="E57" s="92"/>
      <c r="F57" s="92"/>
      <c r="G57" s="92"/>
      <c r="H57" s="92"/>
      <c r="I57" s="92"/>
      <c r="J57" s="99" t="s">
        <v>103</v>
      </c>
      <c r="K57" s="92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100" t="s">
        <v>67</v>
      </c>
      <c r="J59" s="64">
        <f>J83</f>
        <v>0</v>
      </c>
      <c r="L59" s="33"/>
      <c r="AU59" s="18" t="s">
        <v>104</v>
      </c>
    </row>
    <row r="60" spans="2:47" s="8" customFormat="1" ht="24.95" customHeight="1">
      <c r="B60" s="101"/>
      <c r="D60" s="102" t="s">
        <v>637</v>
      </c>
      <c r="E60" s="103"/>
      <c r="F60" s="103"/>
      <c r="G60" s="103"/>
      <c r="H60" s="103"/>
      <c r="I60" s="103"/>
      <c r="J60" s="104">
        <f>J84</f>
        <v>0</v>
      </c>
      <c r="L60" s="101"/>
    </row>
    <row r="61" spans="2:47" s="8" customFormat="1" ht="24.95" customHeight="1">
      <c r="B61" s="101"/>
      <c r="D61" s="102" t="s">
        <v>638</v>
      </c>
      <c r="E61" s="103"/>
      <c r="F61" s="103"/>
      <c r="G61" s="103"/>
      <c r="H61" s="103"/>
      <c r="I61" s="103"/>
      <c r="J61" s="104">
        <f>J99</f>
        <v>0</v>
      </c>
      <c r="L61" s="101"/>
    </row>
    <row r="62" spans="2:47" s="8" customFormat="1" ht="24.95" customHeight="1">
      <c r="B62" s="101"/>
      <c r="D62" s="102" t="s">
        <v>639</v>
      </c>
      <c r="E62" s="103"/>
      <c r="F62" s="103"/>
      <c r="G62" s="103"/>
      <c r="H62" s="103"/>
      <c r="I62" s="103"/>
      <c r="J62" s="104">
        <f>J120</f>
        <v>0</v>
      </c>
      <c r="L62" s="101"/>
    </row>
    <row r="63" spans="2:47" s="8" customFormat="1" ht="24.95" customHeight="1">
      <c r="B63" s="101"/>
      <c r="D63" s="102" t="s">
        <v>640</v>
      </c>
      <c r="E63" s="103"/>
      <c r="F63" s="103"/>
      <c r="G63" s="103"/>
      <c r="H63" s="103"/>
      <c r="I63" s="103"/>
      <c r="J63" s="104">
        <f>J125</f>
        <v>0</v>
      </c>
      <c r="L63" s="101"/>
    </row>
    <row r="64" spans="2:47" s="1" customFormat="1" ht="21.75" customHeight="1">
      <c r="B64" s="33"/>
      <c r="L64" s="33"/>
    </row>
    <row r="65" spans="2:12" s="1" customFormat="1" ht="6.95" customHeight="1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33"/>
    </row>
    <row r="69" spans="2:12" s="1" customFormat="1" ht="6.95" customHeight="1"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33"/>
    </row>
    <row r="70" spans="2:12" s="1" customFormat="1" ht="24.95" customHeight="1">
      <c r="B70" s="33"/>
      <c r="C70" s="22" t="s">
        <v>115</v>
      </c>
      <c r="L70" s="33"/>
    </row>
    <row r="71" spans="2:12" s="1" customFormat="1" ht="6.95" customHeight="1">
      <c r="B71" s="33"/>
      <c r="L71" s="33"/>
    </row>
    <row r="72" spans="2:12" s="1" customFormat="1" ht="12" customHeight="1">
      <c r="B72" s="33"/>
      <c r="C72" s="28" t="s">
        <v>16</v>
      </c>
      <c r="L72" s="33"/>
    </row>
    <row r="73" spans="2:12" s="1" customFormat="1" ht="16.5" customHeight="1">
      <c r="B73" s="33"/>
      <c r="E73" s="322" t="str">
        <f>E7</f>
        <v>Vrátkov, ulice K Pískovně 2. etapa</v>
      </c>
      <c r="F73" s="323"/>
      <c r="G73" s="323"/>
      <c r="H73" s="323"/>
      <c r="L73" s="33"/>
    </row>
    <row r="74" spans="2:12" s="1" customFormat="1" ht="12" customHeight="1">
      <c r="B74" s="33"/>
      <c r="C74" s="28" t="s">
        <v>99</v>
      </c>
      <c r="L74" s="33"/>
    </row>
    <row r="75" spans="2:12" s="1" customFormat="1" ht="16.5" customHeight="1">
      <c r="B75" s="33"/>
      <c r="E75" s="285" t="str">
        <f>E9</f>
        <v>SO401 - Veřejné osvětlení</v>
      </c>
      <c r="F75" s="324"/>
      <c r="G75" s="324"/>
      <c r="H75" s="324"/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21</v>
      </c>
      <c r="F77" s="26" t="str">
        <f>F12</f>
        <v>Vrátkov</v>
      </c>
      <c r="I77" s="28" t="s">
        <v>23</v>
      </c>
      <c r="J77" s="50">
        <f>IF(J12="","",J12)</f>
        <v>45709</v>
      </c>
      <c r="L77" s="33"/>
    </row>
    <row r="78" spans="2:12" s="1" customFormat="1" ht="6.95" customHeight="1">
      <c r="B78" s="33"/>
      <c r="L78" s="33"/>
    </row>
    <row r="79" spans="2:12" s="1" customFormat="1" ht="15.2" customHeight="1">
      <c r="B79" s="33"/>
      <c r="C79" s="28" t="s">
        <v>24</v>
      </c>
      <c r="F79" s="26" t="str">
        <f>E15</f>
        <v xml:space="preserve"> </v>
      </c>
      <c r="I79" s="28" t="s">
        <v>30</v>
      </c>
      <c r="J79" s="31" t="str">
        <f>E21</f>
        <v xml:space="preserve"> </v>
      </c>
      <c r="L79" s="33"/>
    </row>
    <row r="80" spans="2:12" s="1" customFormat="1" ht="15.2" customHeight="1">
      <c r="B80" s="33"/>
      <c r="C80" s="28" t="s">
        <v>28</v>
      </c>
      <c r="F80" s="26" t="str">
        <f>IF(E18="","",E18)</f>
        <v>Vyplň údaj</v>
      </c>
      <c r="I80" s="28" t="s">
        <v>32</v>
      </c>
      <c r="J80" s="31" t="str">
        <f>E24</f>
        <v xml:space="preserve"> </v>
      </c>
      <c r="L80" s="33"/>
    </row>
    <row r="81" spans="2:65" s="1" customFormat="1" ht="10.35" customHeight="1">
      <c r="B81" s="33"/>
      <c r="L81" s="33"/>
    </row>
    <row r="82" spans="2:65" s="10" customFormat="1" ht="29.25" customHeight="1">
      <c r="B82" s="109"/>
      <c r="C82" s="110" t="s">
        <v>116</v>
      </c>
      <c r="D82" s="111" t="s">
        <v>54</v>
      </c>
      <c r="E82" s="111" t="s">
        <v>50</v>
      </c>
      <c r="F82" s="111" t="s">
        <v>51</v>
      </c>
      <c r="G82" s="111" t="s">
        <v>117</v>
      </c>
      <c r="H82" s="111" t="s">
        <v>118</v>
      </c>
      <c r="I82" s="111" t="s">
        <v>119</v>
      </c>
      <c r="J82" s="111" t="s">
        <v>103</v>
      </c>
      <c r="K82" s="112" t="s">
        <v>120</v>
      </c>
      <c r="L82" s="109"/>
      <c r="M82" s="57" t="s">
        <v>19</v>
      </c>
      <c r="N82" s="58" t="s">
        <v>39</v>
      </c>
      <c r="O82" s="58" t="s">
        <v>121</v>
      </c>
      <c r="P82" s="58" t="s">
        <v>122</v>
      </c>
      <c r="Q82" s="58" t="s">
        <v>123</v>
      </c>
      <c r="R82" s="58" t="s">
        <v>124</v>
      </c>
      <c r="S82" s="58" t="s">
        <v>125</v>
      </c>
      <c r="T82" s="59" t="s">
        <v>126</v>
      </c>
    </row>
    <row r="83" spans="2:65" s="1" customFormat="1" ht="22.9" customHeight="1">
      <c r="B83" s="33"/>
      <c r="C83" s="62" t="s">
        <v>127</v>
      </c>
      <c r="J83" s="113">
        <f>BK83</f>
        <v>0</v>
      </c>
      <c r="L83" s="33"/>
      <c r="M83" s="60"/>
      <c r="N83" s="51"/>
      <c r="O83" s="51"/>
      <c r="P83" s="114">
        <f>P84+P99+P120+P125</f>
        <v>0</v>
      </c>
      <c r="Q83" s="51"/>
      <c r="R83" s="114">
        <f>R84+R99+R120+R125</f>
        <v>0</v>
      </c>
      <c r="S83" s="51"/>
      <c r="T83" s="115">
        <f>T84+T99+T120+T125</f>
        <v>0</v>
      </c>
      <c r="AT83" s="18" t="s">
        <v>68</v>
      </c>
      <c r="AU83" s="18" t="s">
        <v>104</v>
      </c>
      <c r="BK83" s="116">
        <f>BK84+BK99+BK120+BK125</f>
        <v>0</v>
      </c>
    </row>
    <row r="84" spans="2:65" s="11" customFormat="1" ht="25.9" customHeight="1">
      <c r="B84" s="117"/>
      <c r="D84" s="118" t="s">
        <v>68</v>
      </c>
      <c r="E84" s="119" t="s">
        <v>641</v>
      </c>
      <c r="F84" s="119" t="s">
        <v>642</v>
      </c>
      <c r="I84" s="120"/>
      <c r="J84" s="121">
        <f>BK84</f>
        <v>0</v>
      </c>
      <c r="L84" s="117"/>
      <c r="M84" s="122"/>
      <c r="P84" s="123">
        <f>SUM(P85:P98)</f>
        <v>0</v>
      </c>
      <c r="R84" s="123">
        <f>SUM(R85:R98)</f>
        <v>0</v>
      </c>
      <c r="T84" s="124">
        <f>SUM(T85:T98)</f>
        <v>0</v>
      </c>
      <c r="AR84" s="118" t="s">
        <v>77</v>
      </c>
      <c r="AT84" s="125" t="s">
        <v>68</v>
      </c>
      <c r="AU84" s="125" t="s">
        <v>69</v>
      </c>
      <c r="AY84" s="118" t="s">
        <v>130</v>
      </c>
      <c r="BK84" s="126">
        <f>SUM(BK85:BK98)</f>
        <v>0</v>
      </c>
    </row>
    <row r="85" spans="2:65" s="1" customFormat="1" ht="16.5" customHeight="1">
      <c r="B85" s="33"/>
      <c r="C85" s="129" t="s">
        <v>77</v>
      </c>
      <c r="D85" s="129" t="s">
        <v>132</v>
      </c>
      <c r="E85" s="130" t="s">
        <v>643</v>
      </c>
      <c r="F85" s="131" t="s">
        <v>644</v>
      </c>
      <c r="G85" s="132" t="s">
        <v>145</v>
      </c>
      <c r="H85" s="133">
        <v>54</v>
      </c>
      <c r="I85" s="134"/>
      <c r="J85" s="135">
        <f t="shared" ref="J85:J93" si="0">ROUND(I85*H85,2)</f>
        <v>0</v>
      </c>
      <c r="K85" s="131" t="s">
        <v>19</v>
      </c>
      <c r="L85" s="33"/>
      <c r="M85" s="136" t="s">
        <v>19</v>
      </c>
      <c r="N85" s="137" t="s">
        <v>40</v>
      </c>
      <c r="P85" s="138">
        <f t="shared" ref="P85:P93" si="1">O85*H85</f>
        <v>0</v>
      </c>
      <c r="Q85" s="138">
        <v>0</v>
      </c>
      <c r="R85" s="138">
        <f t="shared" ref="R85:R93" si="2">Q85*H85</f>
        <v>0</v>
      </c>
      <c r="S85" s="138">
        <v>0</v>
      </c>
      <c r="T85" s="139">
        <f t="shared" ref="T85:T93" si="3">S85*H85</f>
        <v>0</v>
      </c>
      <c r="AR85" s="140" t="s">
        <v>136</v>
      </c>
      <c r="AT85" s="140" t="s">
        <v>132</v>
      </c>
      <c r="AU85" s="140" t="s">
        <v>77</v>
      </c>
      <c r="AY85" s="18" t="s">
        <v>130</v>
      </c>
      <c r="BE85" s="141">
        <f t="shared" ref="BE85:BE93" si="4">IF(N85="základní",J85,0)</f>
        <v>0</v>
      </c>
      <c r="BF85" s="141">
        <f t="shared" ref="BF85:BF93" si="5">IF(N85="snížená",J85,0)</f>
        <v>0</v>
      </c>
      <c r="BG85" s="141">
        <f t="shared" ref="BG85:BG93" si="6">IF(N85="zákl. přenesená",J85,0)</f>
        <v>0</v>
      </c>
      <c r="BH85" s="141">
        <f t="shared" ref="BH85:BH93" si="7">IF(N85="sníž. přenesená",J85,0)</f>
        <v>0</v>
      </c>
      <c r="BI85" s="141">
        <f t="shared" ref="BI85:BI93" si="8">IF(N85="nulová",J85,0)</f>
        <v>0</v>
      </c>
      <c r="BJ85" s="18" t="s">
        <v>77</v>
      </c>
      <c r="BK85" s="141">
        <f t="shared" ref="BK85:BK93" si="9">ROUND(I85*H85,2)</f>
        <v>0</v>
      </c>
      <c r="BL85" s="18" t="s">
        <v>136</v>
      </c>
      <c r="BM85" s="140" t="s">
        <v>645</v>
      </c>
    </row>
    <row r="86" spans="2:65" s="1" customFormat="1" ht="16.5" customHeight="1">
      <c r="B86" s="33"/>
      <c r="C86" s="129" t="s">
        <v>79</v>
      </c>
      <c r="D86" s="129" t="s">
        <v>132</v>
      </c>
      <c r="E86" s="130" t="s">
        <v>646</v>
      </c>
      <c r="F86" s="131" t="s">
        <v>647</v>
      </c>
      <c r="G86" s="132" t="s">
        <v>145</v>
      </c>
      <c r="H86" s="133">
        <v>27</v>
      </c>
      <c r="I86" s="134"/>
      <c r="J86" s="135">
        <f t="shared" si="0"/>
        <v>0</v>
      </c>
      <c r="K86" s="131" t="s">
        <v>19</v>
      </c>
      <c r="L86" s="33"/>
      <c r="M86" s="136" t="s">
        <v>19</v>
      </c>
      <c r="N86" s="137" t="s">
        <v>40</v>
      </c>
      <c r="P86" s="138">
        <f t="shared" si="1"/>
        <v>0</v>
      </c>
      <c r="Q86" s="138">
        <v>0</v>
      </c>
      <c r="R86" s="138">
        <f t="shared" si="2"/>
        <v>0</v>
      </c>
      <c r="S86" s="138">
        <v>0</v>
      </c>
      <c r="T86" s="139">
        <f t="shared" si="3"/>
        <v>0</v>
      </c>
      <c r="AR86" s="140" t="s">
        <v>136</v>
      </c>
      <c r="AT86" s="140" t="s">
        <v>132</v>
      </c>
      <c r="AU86" s="140" t="s">
        <v>77</v>
      </c>
      <c r="AY86" s="18" t="s">
        <v>130</v>
      </c>
      <c r="BE86" s="141">
        <f t="shared" si="4"/>
        <v>0</v>
      </c>
      <c r="BF86" s="141">
        <f t="shared" si="5"/>
        <v>0</v>
      </c>
      <c r="BG86" s="141">
        <f t="shared" si="6"/>
        <v>0</v>
      </c>
      <c r="BH86" s="141">
        <f t="shared" si="7"/>
        <v>0</v>
      </c>
      <c r="BI86" s="141">
        <f t="shared" si="8"/>
        <v>0</v>
      </c>
      <c r="BJ86" s="18" t="s">
        <v>77</v>
      </c>
      <c r="BK86" s="141">
        <f t="shared" si="9"/>
        <v>0</v>
      </c>
      <c r="BL86" s="18" t="s">
        <v>136</v>
      </c>
      <c r="BM86" s="140" t="s">
        <v>648</v>
      </c>
    </row>
    <row r="87" spans="2:65" s="1" customFormat="1" ht="21.75" customHeight="1">
      <c r="B87" s="33"/>
      <c r="C87" s="129" t="s">
        <v>149</v>
      </c>
      <c r="D87" s="129" t="s">
        <v>132</v>
      </c>
      <c r="E87" s="130" t="s">
        <v>649</v>
      </c>
      <c r="F87" s="131" t="s">
        <v>650</v>
      </c>
      <c r="G87" s="132" t="s">
        <v>651</v>
      </c>
      <c r="H87" s="133">
        <v>30</v>
      </c>
      <c r="I87" s="134"/>
      <c r="J87" s="135">
        <f t="shared" si="0"/>
        <v>0</v>
      </c>
      <c r="K87" s="131" t="s">
        <v>19</v>
      </c>
      <c r="L87" s="33"/>
      <c r="M87" s="136" t="s">
        <v>19</v>
      </c>
      <c r="N87" s="137" t="s">
        <v>40</v>
      </c>
      <c r="P87" s="138">
        <f t="shared" si="1"/>
        <v>0</v>
      </c>
      <c r="Q87" s="138">
        <v>0</v>
      </c>
      <c r="R87" s="138">
        <f t="shared" si="2"/>
        <v>0</v>
      </c>
      <c r="S87" s="138">
        <v>0</v>
      </c>
      <c r="T87" s="139">
        <f t="shared" si="3"/>
        <v>0</v>
      </c>
      <c r="AR87" s="140" t="s">
        <v>136</v>
      </c>
      <c r="AT87" s="140" t="s">
        <v>132</v>
      </c>
      <c r="AU87" s="140" t="s">
        <v>77</v>
      </c>
      <c r="AY87" s="18" t="s">
        <v>130</v>
      </c>
      <c r="BE87" s="141">
        <f t="shared" si="4"/>
        <v>0</v>
      </c>
      <c r="BF87" s="141">
        <f t="shared" si="5"/>
        <v>0</v>
      </c>
      <c r="BG87" s="141">
        <f t="shared" si="6"/>
        <v>0</v>
      </c>
      <c r="BH87" s="141">
        <f t="shared" si="7"/>
        <v>0</v>
      </c>
      <c r="BI87" s="141">
        <f t="shared" si="8"/>
        <v>0</v>
      </c>
      <c r="BJ87" s="18" t="s">
        <v>77</v>
      </c>
      <c r="BK87" s="141">
        <f t="shared" si="9"/>
        <v>0</v>
      </c>
      <c r="BL87" s="18" t="s">
        <v>136</v>
      </c>
      <c r="BM87" s="140" t="s">
        <v>652</v>
      </c>
    </row>
    <row r="88" spans="2:65" s="1" customFormat="1" ht="21.75" customHeight="1">
      <c r="B88" s="33"/>
      <c r="C88" s="129" t="s">
        <v>136</v>
      </c>
      <c r="D88" s="129" t="s">
        <v>132</v>
      </c>
      <c r="E88" s="130" t="s">
        <v>653</v>
      </c>
      <c r="F88" s="131" t="s">
        <v>654</v>
      </c>
      <c r="G88" s="132" t="s">
        <v>651</v>
      </c>
      <c r="H88" s="133">
        <v>9</v>
      </c>
      <c r="I88" s="134"/>
      <c r="J88" s="135">
        <f t="shared" si="0"/>
        <v>0</v>
      </c>
      <c r="K88" s="131" t="s">
        <v>19</v>
      </c>
      <c r="L88" s="33"/>
      <c r="M88" s="136" t="s">
        <v>19</v>
      </c>
      <c r="N88" s="137" t="s">
        <v>40</v>
      </c>
      <c r="P88" s="138">
        <f t="shared" si="1"/>
        <v>0</v>
      </c>
      <c r="Q88" s="138">
        <v>0</v>
      </c>
      <c r="R88" s="138">
        <f t="shared" si="2"/>
        <v>0</v>
      </c>
      <c r="S88" s="138">
        <v>0</v>
      </c>
      <c r="T88" s="139">
        <f t="shared" si="3"/>
        <v>0</v>
      </c>
      <c r="AR88" s="140" t="s">
        <v>136</v>
      </c>
      <c r="AT88" s="140" t="s">
        <v>132</v>
      </c>
      <c r="AU88" s="140" t="s">
        <v>77</v>
      </c>
      <c r="AY88" s="18" t="s">
        <v>130</v>
      </c>
      <c r="BE88" s="141">
        <f t="shared" si="4"/>
        <v>0</v>
      </c>
      <c r="BF88" s="141">
        <f t="shared" si="5"/>
        <v>0</v>
      </c>
      <c r="BG88" s="141">
        <f t="shared" si="6"/>
        <v>0</v>
      </c>
      <c r="BH88" s="141">
        <f t="shared" si="7"/>
        <v>0</v>
      </c>
      <c r="BI88" s="141">
        <f t="shared" si="8"/>
        <v>0</v>
      </c>
      <c r="BJ88" s="18" t="s">
        <v>77</v>
      </c>
      <c r="BK88" s="141">
        <f t="shared" si="9"/>
        <v>0</v>
      </c>
      <c r="BL88" s="18" t="s">
        <v>136</v>
      </c>
      <c r="BM88" s="140" t="s">
        <v>655</v>
      </c>
    </row>
    <row r="89" spans="2:65" s="1" customFormat="1" ht="21.75" customHeight="1">
      <c r="B89" s="33"/>
      <c r="C89" s="129" t="s">
        <v>164</v>
      </c>
      <c r="D89" s="129" t="s">
        <v>132</v>
      </c>
      <c r="E89" s="130" t="s">
        <v>656</v>
      </c>
      <c r="F89" s="131" t="s">
        <v>657</v>
      </c>
      <c r="G89" s="132" t="s">
        <v>651</v>
      </c>
      <c r="H89" s="133">
        <v>80</v>
      </c>
      <c r="I89" s="134"/>
      <c r="J89" s="135">
        <f t="shared" si="0"/>
        <v>0</v>
      </c>
      <c r="K89" s="131" t="s">
        <v>19</v>
      </c>
      <c r="L89" s="33"/>
      <c r="M89" s="136" t="s">
        <v>19</v>
      </c>
      <c r="N89" s="137" t="s">
        <v>40</v>
      </c>
      <c r="P89" s="138">
        <f t="shared" si="1"/>
        <v>0</v>
      </c>
      <c r="Q89" s="138">
        <v>0</v>
      </c>
      <c r="R89" s="138">
        <f t="shared" si="2"/>
        <v>0</v>
      </c>
      <c r="S89" s="138">
        <v>0</v>
      </c>
      <c r="T89" s="139">
        <f t="shared" si="3"/>
        <v>0</v>
      </c>
      <c r="AR89" s="140" t="s">
        <v>136</v>
      </c>
      <c r="AT89" s="140" t="s">
        <v>132</v>
      </c>
      <c r="AU89" s="140" t="s">
        <v>77</v>
      </c>
      <c r="AY89" s="18" t="s">
        <v>130</v>
      </c>
      <c r="BE89" s="141">
        <f t="shared" si="4"/>
        <v>0</v>
      </c>
      <c r="BF89" s="141">
        <f t="shared" si="5"/>
        <v>0</v>
      </c>
      <c r="BG89" s="141">
        <f t="shared" si="6"/>
        <v>0</v>
      </c>
      <c r="BH89" s="141">
        <f t="shared" si="7"/>
        <v>0</v>
      </c>
      <c r="BI89" s="141">
        <f t="shared" si="8"/>
        <v>0</v>
      </c>
      <c r="BJ89" s="18" t="s">
        <v>77</v>
      </c>
      <c r="BK89" s="141">
        <f t="shared" si="9"/>
        <v>0</v>
      </c>
      <c r="BL89" s="18" t="s">
        <v>136</v>
      </c>
      <c r="BM89" s="140" t="s">
        <v>658</v>
      </c>
    </row>
    <row r="90" spans="2:65" s="1" customFormat="1" ht="16.5" customHeight="1">
      <c r="B90" s="33"/>
      <c r="C90" s="129" t="s">
        <v>171</v>
      </c>
      <c r="D90" s="129" t="s">
        <v>132</v>
      </c>
      <c r="E90" s="130" t="s">
        <v>659</v>
      </c>
      <c r="F90" s="131" t="s">
        <v>660</v>
      </c>
      <c r="G90" s="132" t="s">
        <v>651</v>
      </c>
      <c r="H90" s="133">
        <v>10</v>
      </c>
      <c r="I90" s="134"/>
      <c r="J90" s="135">
        <f t="shared" si="0"/>
        <v>0</v>
      </c>
      <c r="K90" s="131" t="s">
        <v>19</v>
      </c>
      <c r="L90" s="33"/>
      <c r="M90" s="136" t="s">
        <v>19</v>
      </c>
      <c r="N90" s="137" t="s">
        <v>40</v>
      </c>
      <c r="P90" s="138">
        <f t="shared" si="1"/>
        <v>0</v>
      </c>
      <c r="Q90" s="138">
        <v>0</v>
      </c>
      <c r="R90" s="138">
        <f t="shared" si="2"/>
        <v>0</v>
      </c>
      <c r="S90" s="138">
        <v>0</v>
      </c>
      <c r="T90" s="139">
        <f t="shared" si="3"/>
        <v>0</v>
      </c>
      <c r="AR90" s="140" t="s">
        <v>136</v>
      </c>
      <c r="AT90" s="140" t="s">
        <v>132</v>
      </c>
      <c r="AU90" s="140" t="s">
        <v>77</v>
      </c>
      <c r="AY90" s="18" t="s">
        <v>130</v>
      </c>
      <c r="BE90" s="141">
        <f t="shared" si="4"/>
        <v>0</v>
      </c>
      <c r="BF90" s="141">
        <f t="shared" si="5"/>
        <v>0</v>
      </c>
      <c r="BG90" s="141">
        <f t="shared" si="6"/>
        <v>0</v>
      </c>
      <c r="BH90" s="141">
        <f t="shared" si="7"/>
        <v>0</v>
      </c>
      <c r="BI90" s="141">
        <f t="shared" si="8"/>
        <v>0</v>
      </c>
      <c r="BJ90" s="18" t="s">
        <v>77</v>
      </c>
      <c r="BK90" s="141">
        <f t="shared" si="9"/>
        <v>0</v>
      </c>
      <c r="BL90" s="18" t="s">
        <v>136</v>
      </c>
      <c r="BM90" s="140" t="s">
        <v>661</v>
      </c>
    </row>
    <row r="91" spans="2:65" s="1" customFormat="1" ht="16.5" customHeight="1">
      <c r="B91" s="33"/>
      <c r="C91" s="129" t="s">
        <v>178</v>
      </c>
      <c r="D91" s="129" t="s">
        <v>132</v>
      </c>
      <c r="E91" s="130" t="s">
        <v>662</v>
      </c>
      <c r="F91" s="131" t="s">
        <v>663</v>
      </c>
      <c r="G91" s="132" t="s">
        <v>651</v>
      </c>
      <c r="H91" s="133">
        <v>9</v>
      </c>
      <c r="I91" s="134"/>
      <c r="J91" s="135">
        <f t="shared" si="0"/>
        <v>0</v>
      </c>
      <c r="K91" s="131" t="s">
        <v>19</v>
      </c>
      <c r="L91" s="33"/>
      <c r="M91" s="136" t="s">
        <v>19</v>
      </c>
      <c r="N91" s="137" t="s">
        <v>40</v>
      </c>
      <c r="P91" s="138">
        <f t="shared" si="1"/>
        <v>0</v>
      </c>
      <c r="Q91" s="138">
        <v>0</v>
      </c>
      <c r="R91" s="138">
        <f t="shared" si="2"/>
        <v>0</v>
      </c>
      <c r="S91" s="138">
        <v>0</v>
      </c>
      <c r="T91" s="139">
        <f t="shared" si="3"/>
        <v>0</v>
      </c>
      <c r="AR91" s="140" t="s">
        <v>136</v>
      </c>
      <c r="AT91" s="140" t="s">
        <v>132</v>
      </c>
      <c r="AU91" s="140" t="s">
        <v>77</v>
      </c>
      <c r="AY91" s="18" t="s">
        <v>130</v>
      </c>
      <c r="BE91" s="141">
        <f t="shared" si="4"/>
        <v>0</v>
      </c>
      <c r="BF91" s="141">
        <f t="shared" si="5"/>
        <v>0</v>
      </c>
      <c r="BG91" s="141">
        <f t="shared" si="6"/>
        <v>0</v>
      </c>
      <c r="BH91" s="141">
        <f t="shared" si="7"/>
        <v>0</v>
      </c>
      <c r="BI91" s="141">
        <f t="shared" si="8"/>
        <v>0</v>
      </c>
      <c r="BJ91" s="18" t="s">
        <v>77</v>
      </c>
      <c r="BK91" s="141">
        <f t="shared" si="9"/>
        <v>0</v>
      </c>
      <c r="BL91" s="18" t="s">
        <v>136</v>
      </c>
      <c r="BM91" s="140" t="s">
        <v>664</v>
      </c>
    </row>
    <row r="92" spans="2:65" s="1" customFormat="1" ht="16.5" customHeight="1">
      <c r="B92" s="33"/>
      <c r="C92" s="129" t="s">
        <v>185</v>
      </c>
      <c r="D92" s="129" t="s">
        <v>132</v>
      </c>
      <c r="E92" s="130" t="s">
        <v>665</v>
      </c>
      <c r="F92" s="131" t="s">
        <v>666</v>
      </c>
      <c r="G92" s="132" t="s">
        <v>651</v>
      </c>
      <c r="H92" s="133">
        <v>9</v>
      </c>
      <c r="I92" s="134"/>
      <c r="J92" s="135">
        <f t="shared" si="0"/>
        <v>0</v>
      </c>
      <c r="K92" s="131" t="s">
        <v>19</v>
      </c>
      <c r="L92" s="33"/>
      <c r="M92" s="136" t="s">
        <v>19</v>
      </c>
      <c r="N92" s="137" t="s">
        <v>40</v>
      </c>
      <c r="P92" s="138">
        <f t="shared" si="1"/>
        <v>0</v>
      </c>
      <c r="Q92" s="138">
        <v>0</v>
      </c>
      <c r="R92" s="138">
        <f t="shared" si="2"/>
        <v>0</v>
      </c>
      <c r="S92" s="138">
        <v>0</v>
      </c>
      <c r="T92" s="139">
        <f t="shared" si="3"/>
        <v>0</v>
      </c>
      <c r="AR92" s="140" t="s">
        <v>136</v>
      </c>
      <c r="AT92" s="140" t="s">
        <v>132</v>
      </c>
      <c r="AU92" s="140" t="s">
        <v>77</v>
      </c>
      <c r="AY92" s="18" t="s">
        <v>130</v>
      </c>
      <c r="BE92" s="141">
        <f t="shared" si="4"/>
        <v>0</v>
      </c>
      <c r="BF92" s="141">
        <f t="shared" si="5"/>
        <v>0</v>
      </c>
      <c r="BG92" s="141">
        <f t="shared" si="6"/>
        <v>0</v>
      </c>
      <c r="BH92" s="141">
        <f t="shared" si="7"/>
        <v>0</v>
      </c>
      <c r="BI92" s="141">
        <f t="shared" si="8"/>
        <v>0</v>
      </c>
      <c r="BJ92" s="18" t="s">
        <v>77</v>
      </c>
      <c r="BK92" s="141">
        <f t="shared" si="9"/>
        <v>0</v>
      </c>
      <c r="BL92" s="18" t="s">
        <v>136</v>
      </c>
      <c r="BM92" s="140" t="s">
        <v>667</v>
      </c>
    </row>
    <row r="93" spans="2:65" s="1" customFormat="1" ht="24.2" customHeight="1">
      <c r="B93" s="33"/>
      <c r="C93" s="129" t="s">
        <v>191</v>
      </c>
      <c r="D93" s="129" t="s">
        <v>132</v>
      </c>
      <c r="E93" s="130" t="s">
        <v>668</v>
      </c>
      <c r="F93" s="131" t="s">
        <v>669</v>
      </c>
      <c r="G93" s="132" t="s">
        <v>145</v>
      </c>
      <c r="H93" s="133">
        <v>250</v>
      </c>
      <c r="I93" s="134"/>
      <c r="J93" s="135">
        <f t="shared" si="0"/>
        <v>0</v>
      </c>
      <c r="K93" s="131" t="s">
        <v>135</v>
      </c>
      <c r="L93" s="33"/>
      <c r="M93" s="136" t="s">
        <v>19</v>
      </c>
      <c r="N93" s="137" t="s">
        <v>40</v>
      </c>
      <c r="P93" s="138">
        <f t="shared" si="1"/>
        <v>0</v>
      </c>
      <c r="Q93" s="138">
        <v>0</v>
      </c>
      <c r="R93" s="138">
        <f t="shared" si="2"/>
        <v>0</v>
      </c>
      <c r="S93" s="138">
        <v>0</v>
      </c>
      <c r="T93" s="139">
        <f t="shared" si="3"/>
        <v>0</v>
      </c>
      <c r="AR93" s="140" t="s">
        <v>136</v>
      </c>
      <c r="AT93" s="140" t="s">
        <v>132</v>
      </c>
      <c r="AU93" s="140" t="s">
        <v>77</v>
      </c>
      <c r="AY93" s="18" t="s">
        <v>130</v>
      </c>
      <c r="BE93" s="141">
        <f t="shared" si="4"/>
        <v>0</v>
      </c>
      <c r="BF93" s="141">
        <f t="shared" si="5"/>
        <v>0</v>
      </c>
      <c r="BG93" s="141">
        <f t="shared" si="6"/>
        <v>0</v>
      </c>
      <c r="BH93" s="141">
        <f t="shared" si="7"/>
        <v>0</v>
      </c>
      <c r="BI93" s="141">
        <f t="shared" si="8"/>
        <v>0</v>
      </c>
      <c r="BJ93" s="18" t="s">
        <v>77</v>
      </c>
      <c r="BK93" s="141">
        <f t="shared" si="9"/>
        <v>0</v>
      </c>
      <c r="BL93" s="18" t="s">
        <v>136</v>
      </c>
      <c r="BM93" s="140" t="s">
        <v>670</v>
      </c>
    </row>
    <row r="94" spans="2:65" s="1" customFormat="1" ht="11.25">
      <c r="B94" s="33"/>
      <c r="D94" s="142" t="s">
        <v>138</v>
      </c>
      <c r="F94" s="143" t="s">
        <v>671</v>
      </c>
      <c r="I94" s="144"/>
      <c r="L94" s="33"/>
      <c r="M94" s="145"/>
      <c r="T94" s="54"/>
      <c r="AT94" s="18" t="s">
        <v>138</v>
      </c>
      <c r="AU94" s="18" t="s">
        <v>77</v>
      </c>
    </row>
    <row r="95" spans="2:65" s="1" customFormat="1" ht="16.5" customHeight="1">
      <c r="B95" s="33"/>
      <c r="C95" s="129" t="s">
        <v>198</v>
      </c>
      <c r="D95" s="129" t="s">
        <v>132</v>
      </c>
      <c r="E95" s="130" t="s">
        <v>672</v>
      </c>
      <c r="F95" s="131" t="s">
        <v>673</v>
      </c>
      <c r="G95" s="132" t="s">
        <v>145</v>
      </c>
      <c r="H95" s="133">
        <v>9</v>
      </c>
      <c r="I95" s="134"/>
      <c r="J95" s="135">
        <f>ROUND(I95*H95,2)</f>
        <v>0</v>
      </c>
      <c r="K95" s="131" t="s">
        <v>19</v>
      </c>
      <c r="L95" s="33"/>
      <c r="M95" s="136" t="s">
        <v>19</v>
      </c>
      <c r="N95" s="137" t="s">
        <v>40</v>
      </c>
      <c r="P95" s="138">
        <f>O95*H95</f>
        <v>0</v>
      </c>
      <c r="Q95" s="138">
        <v>0</v>
      </c>
      <c r="R95" s="138">
        <f>Q95*H95</f>
        <v>0</v>
      </c>
      <c r="S95" s="138">
        <v>0</v>
      </c>
      <c r="T95" s="139">
        <f>S95*H95</f>
        <v>0</v>
      </c>
      <c r="AR95" s="140" t="s">
        <v>136</v>
      </c>
      <c r="AT95" s="140" t="s">
        <v>132</v>
      </c>
      <c r="AU95" s="140" t="s">
        <v>77</v>
      </c>
      <c r="AY95" s="18" t="s">
        <v>130</v>
      </c>
      <c r="BE95" s="141">
        <f>IF(N95="základní",J95,0)</f>
        <v>0</v>
      </c>
      <c r="BF95" s="141">
        <f>IF(N95="snížená",J95,0)</f>
        <v>0</v>
      </c>
      <c r="BG95" s="141">
        <f>IF(N95="zákl. přenesená",J95,0)</f>
        <v>0</v>
      </c>
      <c r="BH95" s="141">
        <f>IF(N95="sníž. přenesená",J95,0)</f>
        <v>0</v>
      </c>
      <c r="BI95" s="141">
        <f>IF(N95="nulová",J95,0)</f>
        <v>0</v>
      </c>
      <c r="BJ95" s="18" t="s">
        <v>77</v>
      </c>
      <c r="BK95" s="141">
        <f>ROUND(I95*H95,2)</f>
        <v>0</v>
      </c>
      <c r="BL95" s="18" t="s">
        <v>136</v>
      </c>
      <c r="BM95" s="140" t="s">
        <v>674</v>
      </c>
    </row>
    <row r="96" spans="2:65" s="1" customFormat="1" ht="16.5" customHeight="1">
      <c r="B96" s="33"/>
      <c r="C96" s="129" t="s">
        <v>207</v>
      </c>
      <c r="D96" s="129" t="s">
        <v>132</v>
      </c>
      <c r="E96" s="130" t="s">
        <v>675</v>
      </c>
      <c r="F96" s="131" t="s">
        <v>676</v>
      </c>
      <c r="G96" s="132" t="s">
        <v>145</v>
      </c>
      <c r="H96" s="133">
        <v>280</v>
      </c>
      <c r="I96" s="134"/>
      <c r="J96" s="135">
        <f>ROUND(I96*H96,2)</f>
        <v>0</v>
      </c>
      <c r="K96" s="131" t="s">
        <v>19</v>
      </c>
      <c r="L96" s="33"/>
      <c r="M96" s="136" t="s">
        <v>19</v>
      </c>
      <c r="N96" s="137" t="s">
        <v>40</v>
      </c>
      <c r="P96" s="138">
        <f>O96*H96</f>
        <v>0</v>
      </c>
      <c r="Q96" s="138">
        <v>0</v>
      </c>
      <c r="R96" s="138">
        <f>Q96*H96</f>
        <v>0</v>
      </c>
      <c r="S96" s="138">
        <v>0</v>
      </c>
      <c r="T96" s="139">
        <f>S96*H96</f>
        <v>0</v>
      </c>
      <c r="AR96" s="140" t="s">
        <v>136</v>
      </c>
      <c r="AT96" s="140" t="s">
        <v>132</v>
      </c>
      <c r="AU96" s="140" t="s">
        <v>77</v>
      </c>
      <c r="AY96" s="18" t="s">
        <v>130</v>
      </c>
      <c r="BE96" s="141">
        <f>IF(N96="základní",J96,0)</f>
        <v>0</v>
      </c>
      <c r="BF96" s="141">
        <f>IF(N96="snížená",J96,0)</f>
        <v>0</v>
      </c>
      <c r="BG96" s="141">
        <f>IF(N96="zákl. přenesená",J96,0)</f>
        <v>0</v>
      </c>
      <c r="BH96" s="141">
        <f>IF(N96="sníž. přenesená",J96,0)</f>
        <v>0</v>
      </c>
      <c r="BI96" s="141">
        <f>IF(N96="nulová",J96,0)</f>
        <v>0</v>
      </c>
      <c r="BJ96" s="18" t="s">
        <v>77</v>
      </c>
      <c r="BK96" s="141">
        <f>ROUND(I96*H96,2)</f>
        <v>0</v>
      </c>
      <c r="BL96" s="18" t="s">
        <v>136</v>
      </c>
      <c r="BM96" s="140" t="s">
        <v>677</v>
      </c>
    </row>
    <row r="97" spans="2:65" s="1" customFormat="1" ht="16.5" customHeight="1">
      <c r="B97" s="33"/>
      <c r="C97" s="129" t="s">
        <v>8</v>
      </c>
      <c r="D97" s="129" t="s">
        <v>132</v>
      </c>
      <c r="E97" s="130" t="s">
        <v>678</v>
      </c>
      <c r="F97" s="131" t="s">
        <v>679</v>
      </c>
      <c r="G97" s="132" t="s">
        <v>145</v>
      </c>
      <c r="H97" s="133">
        <v>63</v>
      </c>
      <c r="I97" s="134"/>
      <c r="J97" s="135">
        <f>ROUND(I97*H97,2)</f>
        <v>0</v>
      </c>
      <c r="K97" s="131" t="s">
        <v>19</v>
      </c>
      <c r="L97" s="33"/>
      <c r="M97" s="136" t="s">
        <v>19</v>
      </c>
      <c r="N97" s="137" t="s">
        <v>40</v>
      </c>
      <c r="P97" s="138">
        <f>O97*H97</f>
        <v>0</v>
      </c>
      <c r="Q97" s="138">
        <v>0</v>
      </c>
      <c r="R97" s="138">
        <f>Q97*H97</f>
        <v>0</v>
      </c>
      <c r="S97" s="138">
        <v>0</v>
      </c>
      <c r="T97" s="139">
        <f>S97*H97</f>
        <v>0</v>
      </c>
      <c r="AR97" s="140" t="s">
        <v>136</v>
      </c>
      <c r="AT97" s="140" t="s">
        <v>132</v>
      </c>
      <c r="AU97" s="140" t="s">
        <v>77</v>
      </c>
      <c r="AY97" s="18" t="s">
        <v>130</v>
      </c>
      <c r="BE97" s="141">
        <f>IF(N97="základní",J97,0)</f>
        <v>0</v>
      </c>
      <c r="BF97" s="141">
        <f>IF(N97="snížená",J97,0)</f>
        <v>0</v>
      </c>
      <c r="BG97" s="141">
        <f>IF(N97="zákl. přenesená",J97,0)</f>
        <v>0</v>
      </c>
      <c r="BH97" s="141">
        <f>IF(N97="sníž. přenesená",J97,0)</f>
        <v>0</v>
      </c>
      <c r="BI97" s="141">
        <f>IF(N97="nulová",J97,0)</f>
        <v>0</v>
      </c>
      <c r="BJ97" s="18" t="s">
        <v>77</v>
      </c>
      <c r="BK97" s="141">
        <f>ROUND(I97*H97,2)</f>
        <v>0</v>
      </c>
      <c r="BL97" s="18" t="s">
        <v>136</v>
      </c>
      <c r="BM97" s="140" t="s">
        <v>680</v>
      </c>
    </row>
    <row r="98" spans="2:65" s="1" customFormat="1" ht="16.5" customHeight="1">
      <c r="B98" s="33"/>
      <c r="C98" s="129" t="s">
        <v>217</v>
      </c>
      <c r="D98" s="129" t="s">
        <v>132</v>
      </c>
      <c r="E98" s="130" t="s">
        <v>681</v>
      </c>
      <c r="F98" s="131" t="s">
        <v>682</v>
      </c>
      <c r="G98" s="132" t="s">
        <v>651</v>
      </c>
      <c r="H98" s="133">
        <v>20</v>
      </c>
      <c r="I98" s="134"/>
      <c r="J98" s="135">
        <f>ROUND(I98*H98,2)</f>
        <v>0</v>
      </c>
      <c r="K98" s="131" t="s">
        <v>19</v>
      </c>
      <c r="L98" s="33"/>
      <c r="M98" s="136" t="s">
        <v>19</v>
      </c>
      <c r="N98" s="137" t="s">
        <v>40</v>
      </c>
      <c r="P98" s="138">
        <f>O98*H98</f>
        <v>0</v>
      </c>
      <c r="Q98" s="138">
        <v>0</v>
      </c>
      <c r="R98" s="138">
        <f>Q98*H98</f>
        <v>0</v>
      </c>
      <c r="S98" s="138">
        <v>0</v>
      </c>
      <c r="T98" s="139">
        <f>S98*H98</f>
        <v>0</v>
      </c>
      <c r="AR98" s="140" t="s">
        <v>136</v>
      </c>
      <c r="AT98" s="140" t="s">
        <v>132</v>
      </c>
      <c r="AU98" s="140" t="s">
        <v>77</v>
      </c>
      <c r="AY98" s="18" t="s">
        <v>130</v>
      </c>
      <c r="BE98" s="141">
        <f>IF(N98="základní",J98,0)</f>
        <v>0</v>
      </c>
      <c r="BF98" s="141">
        <f>IF(N98="snížená",J98,0)</f>
        <v>0</v>
      </c>
      <c r="BG98" s="141">
        <f>IF(N98="zákl. přenesená",J98,0)</f>
        <v>0</v>
      </c>
      <c r="BH98" s="141">
        <f>IF(N98="sníž. přenesená",J98,0)</f>
        <v>0</v>
      </c>
      <c r="BI98" s="141">
        <f>IF(N98="nulová",J98,0)</f>
        <v>0</v>
      </c>
      <c r="BJ98" s="18" t="s">
        <v>77</v>
      </c>
      <c r="BK98" s="141">
        <f>ROUND(I98*H98,2)</f>
        <v>0</v>
      </c>
      <c r="BL98" s="18" t="s">
        <v>136</v>
      </c>
      <c r="BM98" s="140" t="s">
        <v>683</v>
      </c>
    </row>
    <row r="99" spans="2:65" s="11" customFormat="1" ht="25.9" customHeight="1">
      <c r="B99" s="117"/>
      <c r="D99" s="118" t="s">
        <v>68</v>
      </c>
      <c r="E99" s="119" t="s">
        <v>684</v>
      </c>
      <c r="F99" s="119" t="s">
        <v>685</v>
      </c>
      <c r="I99" s="120"/>
      <c r="J99" s="121">
        <f>BK99</f>
        <v>0</v>
      </c>
      <c r="L99" s="117"/>
      <c r="M99" s="122"/>
      <c r="P99" s="123">
        <f>SUM(P100:P119)</f>
        <v>0</v>
      </c>
      <c r="R99" s="123">
        <f>SUM(R100:R119)</f>
        <v>0</v>
      </c>
      <c r="T99" s="124">
        <f>SUM(T100:T119)</f>
        <v>0</v>
      </c>
      <c r="AR99" s="118" t="s">
        <v>77</v>
      </c>
      <c r="AT99" s="125" t="s">
        <v>68</v>
      </c>
      <c r="AU99" s="125" t="s">
        <v>69</v>
      </c>
      <c r="AY99" s="118" t="s">
        <v>130</v>
      </c>
      <c r="BK99" s="126">
        <f>SUM(BK100:BK119)</f>
        <v>0</v>
      </c>
    </row>
    <row r="100" spans="2:65" s="1" customFormat="1" ht="16.5" customHeight="1">
      <c r="B100" s="33"/>
      <c r="C100" s="129" t="s">
        <v>223</v>
      </c>
      <c r="D100" s="129" t="s">
        <v>132</v>
      </c>
      <c r="E100" s="130" t="s">
        <v>686</v>
      </c>
      <c r="F100" s="131" t="s">
        <v>687</v>
      </c>
      <c r="G100" s="132" t="s">
        <v>145</v>
      </c>
      <c r="H100" s="133">
        <v>190</v>
      </c>
      <c r="I100" s="134"/>
      <c r="J100" s="135">
        <f t="shared" ref="J100:J106" si="10">ROUND(I100*H100,2)</f>
        <v>0</v>
      </c>
      <c r="K100" s="131" t="s">
        <v>19</v>
      </c>
      <c r="L100" s="33"/>
      <c r="M100" s="136" t="s">
        <v>19</v>
      </c>
      <c r="N100" s="137" t="s">
        <v>40</v>
      </c>
      <c r="P100" s="138">
        <f t="shared" ref="P100:P106" si="11">O100*H100</f>
        <v>0</v>
      </c>
      <c r="Q100" s="138">
        <v>0</v>
      </c>
      <c r="R100" s="138">
        <f t="shared" ref="R100:R106" si="12">Q100*H100</f>
        <v>0</v>
      </c>
      <c r="S100" s="138">
        <v>0</v>
      </c>
      <c r="T100" s="139">
        <f t="shared" ref="T100:T106" si="13">S100*H100</f>
        <v>0</v>
      </c>
      <c r="AR100" s="140" t="s">
        <v>136</v>
      </c>
      <c r="AT100" s="140" t="s">
        <v>132</v>
      </c>
      <c r="AU100" s="140" t="s">
        <v>77</v>
      </c>
      <c r="AY100" s="18" t="s">
        <v>130</v>
      </c>
      <c r="BE100" s="141">
        <f t="shared" ref="BE100:BE106" si="14">IF(N100="základní",J100,0)</f>
        <v>0</v>
      </c>
      <c r="BF100" s="141">
        <f t="shared" ref="BF100:BF106" si="15">IF(N100="snížená",J100,0)</f>
        <v>0</v>
      </c>
      <c r="BG100" s="141">
        <f t="shared" ref="BG100:BG106" si="16">IF(N100="zákl. přenesená",J100,0)</f>
        <v>0</v>
      </c>
      <c r="BH100" s="141">
        <f t="shared" ref="BH100:BH106" si="17">IF(N100="sníž. přenesená",J100,0)</f>
        <v>0</v>
      </c>
      <c r="BI100" s="141">
        <f t="shared" ref="BI100:BI106" si="18">IF(N100="nulová",J100,0)</f>
        <v>0</v>
      </c>
      <c r="BJ100" s="18" t="s">
        <v>77</v>
      </c>
      <c r="BK100" s="141">
        <f t="shared" ref="BK100:BK106" si="19">ROUND(I100*H100,2)</f>
        <v>0</v>
      </c>
      <c r="BL100" s="18" t="s">
        <v>136</v>
      </c>
      <c r="BM100" s="140" t="s">
        <v>688</v>
      </c>
    </row>
    <row r="101" spans="2:65" s="1" customFormat="1" ht="16.5" customHeight="1">
      <c r="B101" s="33"/>
      <c r="C101" s="129" t="s">
        <v>230</v>
      </c>
      <c r="D101" s="129" t="s">
        <v>132</v>
      </c>
      <c r="E101" s="130" t="s">
        <v>689</v>
      </c>
      <c r="F101" s="131" t="s">
        <v>690</v>
      </c>
      <c r="G101" s="132" t="s">
        <v>651</v>
      </c>
      <c r="H101" s="133">
        <v>30</v>
      </c>
      <c r="I101" s="134"/>
      <c r="J101" s="135">
        <f t="shared" si="10"/>
        <v>0</v>
      </c>
      <c r="K101" s="131" t="s">
        <v>19</v>
      </c>
      <c r="L101" s="33"/>
      <c r="M101" s="136" t="s">
        <v>19</v>
      </c>
      <c r="N101" s="137" t="s">
        <v>40</v>
      </c>
      <c r="P101" s="138">
        <f t="shared" si="11"/>
        <v>0</v>
      </c>
      <c r="Q101" s="138">
        <v>0</v>
      </c>
      <c r="R101" s="138">
        <f t="shared" si="12"/>
        <v>0</v>
      </c>
      <c r="S101" s="138">
        <v>0</v>
      </c>
      <c r="T101" s="139">
        <f t="shared" si="13"/>
        <v>0</v>
      </c>
      <c r="AR101" s="140" t="s">
        <v>136</v>
      </c>
      <c r="AT101" s="140" t="s">
        <v>132</v>
      </c>
      <c r="AU101" s="140" t="s">
        <v>77</v>
      </c>
      <c r="AY101" s="18" t="s">
        <v>130</v>
      </c>
      <c r="BE101" s="141">
        <f t="shared" si="14"/>
        <v>0</v>
      </c>
      <c r="BF101" s="141">
        <f t="shared" si="15"/>
        <v>0</v>
      </c>
      <c r="BG101" s="141">
        <f t="shared" si="16"/>
        <v>0</v>
      </c>
      <c r="BH101" s="141">
        <f t="shared" si="17"/>
        <v>0</v>
      </c>
      <c r="BI101" s="141">
        <f t="shared" si="18"/>
        <v>0</v>
      </c>
      <c r="BJ101" s="18" t="s">
        <v>77</v>
      </c>
      <c r="BK101" s="141">
        <f t="shared" si="19"/>
        <v>0</v>
      </c>
      <c r="BL101" s="18" t="s">
        <v>136</v>
      </c>
      <c r="BM101" s="140" t="s">
        <v>691</v>
      </c>
    </row>
    <row r="102" spans="2:65" s="1" customFormat="1" ht="16.5" customHeight="1">
      <c r="B102" s="33"/>
      <c r="C102" s="129" t="s">
        <v>236</v>
      </c>
      <c r="D102" s="129" t="s">
        <v>132</v>
      </c>
      <c r="E102" s="130" t="s">
        <v>692</v>
      </c>
      <c r="F102" s="131" t="s">
        <v>693</v>
      </c>
      <c r="G102" s="132" t="s">
        <v>145</v>
      </c>
      <c r="H102" s="133">
        <v>190</v>
      </c>
      <c r="I102" s="134"/>
      <c r="J102" s="135">
        <f t="shared" si="10"/>
        <v>0</v>
      </c>
      <c r="K102" s="131" t="s">
        <v>19</v>
      </c>
      <c r="L102" s="33"/>
      <c r="M102" s="136" t="s">
        <v>19</v>
      </c>
      <c r="N102" s="137" t="s">
        <v>40</v>
      </c>
      <c r="P102" s="138">
        <f t="shared" si="11"/>
        <v>0</v>
      </c>
      <c r="Q102" s="138">
        <v>0</v>
      </c>
      <c r="R102" s="138">
        <f t="shared" si="12"/>
        <v>0</v>
      </c>
      <c r="S102" s="138">
        <v>0</v>
      </c>
      <c r="T102" s="139">
        <f t="shared" si="13"/>
        <v>0</v>
      </c>
      <c r="AR102" s="140" t="s">
        <v>136</v>
      </c>
      <c r="AT102" s="140" t="s">
        <v>132</v>
      </c>
      <c r="AU102" s="140" t="s">
        <v>77</v>
      </c>
      <c r="AY102" s="18" t="s">
        <v>130</v>
      </c>
      <c r="BE102" s="141">
        <f t="shared" si="14"/>
        <v>0</v>
      </c>
      <c r="BF102" s="141">
        <f t="shared" si="15"/>
        <v>0</v>
      </c>
      <c r="BG102" s="141">
        <f t="shared" si="16"/>
        <v>0</v>
      </c>
      <c r="BH102" s="141">
        <f t="shared" si="17"/>
        <v>0</v>
      </c>
      <c r="BI102" s="141">
        <f t="shared" si="18"/>
        <v>0</v>
      </c>
      <c r="BJ102" s="18" t="s">
        <v>77</v>
      </c>
      <c r="BK102" s="141">
        <f t="shared" si="19"/>
        <v>0</v>
      </c>
      <c r="BL102" s="18" t="s">
        <v>136</v>
      </c>
      <c r="BM102" s="140" t="s">
        <v>694</v>
      </c>
    </row>
    <row r="103" spans="2:65" s="1" customFormat="1" ht="16.5" customHeight="1">
      <c r="B103" s="33"/>
      <c r="C103" s="129" t="s">
        <v>242</v>
      </c>
      <c r="D103" s="129" t="s">
        <v>132</v>
      </c>
      <c r="E103" s="130" t="s">
        <v>695</v>
      </c>
      <c r="F103" s="131" t="s">
        <v>696</v>
      </c>
      <c r="G103" s="132" t="s">
        <v>651</v>
      </c>
      <c r="H103" s="133">
        <v>9</v>
      </c>
      <c r="I103" s="134"/>
      <c r="J103" s="135">
        <f t="shared" si="10"/>
        <v>0</v>
      </c>
      <c r="K103" s="131" t="s">
        <v>19</v>
      </c>
      <c r="L103" s="33"/>
      <c r="M103" s="136" t="s">
        <v>19</v>
      </c>
      <c r="N103" s="137" t="s">
        <v>40</v>
      </c>
      <c r="P103" s="138">
        <f t="shared" si="11"/>
        <v>0</v>
      </c>
      <c r="Q103" s="138">
        <v>0</v>
      </c>
      <c r="R103" s="138">
        <f t="shared" si="12"/>
        <v>0</v>
      </c>
      <c r="S103" s="138">
        <v>0</v>
      </c>
      <c r="T103" s="139">
        <f t="shared" si="13"/>
        <v>0</v>
      </c>
      <c r="AR103" s="140" t="s">
        <v>136</v>
      </c>
      <c r="AT103" s="140" t="s">
        <v>132</v>
      </c>
      <c r="AU103" s="140" t="s">
        <v>77</v>
      </c>
      <c r="AY103" s="18" t="s">
        <v>130</v>
      </c>
      <c r="BE103" s="141">
        <f t="shared" si="14"/>
        <v>0</v>
      </c>
      <c r="BF103" s="141">
        <f t="shared" si="15"/>
        <v>0</v>
      </c>
      <c r="BG103" s="141">
        <f t="shared" si="16"/>
        <v>0</v>
      </c>
      <c r="BH103" s="141">
        <f t="shared" si="17"/>
        <v>0</v>
      </c>
      <c r="BI103" s="141">
        <f t="shared" si="18"/>
        <v>0</v>
      </c>
      <c r="BJ103" s="18" t="s">
        <v>77</v>
      </c>
      <c r="BK103" s="141">
        <f t="shared" si="19"/>
        <v>0</v>
      </c>
      <c r="BL103" s="18" t="s">
        <v>136</v>
      </c>
      <c r="BM103" s="140" t="s">
        <v>697</v>
      </c>
    </row>
    <row r="104" spans="2:65" s="1" customFormat="1" ht="16.5" customHeight="1">
      <c r="B104" s="33"/>
      <c r="C104" s="129" t="s">
        <v>248</v>
      </c>
      <c r="D104" s="129" t="s">
        <v>132</v>
      </c>
      <c r="E104" s="130" t="s">
        <v>698</v>
      </c>
      <c r="F104" s="131" t="s">
        <v>699</v>
      </c>
      <c r="G104" s="132" t="s">
        <v>700</v>
      </c>
      <c r="H104" s="133">
        <v>0.23</v>
      </c>
      <c r="I104" s="134"/>
      <c r="J104" s="135">
        <f t="shared" si="10"/>
        <v>0</v>
      </c>
      <c r="K104" s="131" t="s">
        <v>19</v>
      </c>
      <c r="L104" s="33"/>
      <c r="M104" s="136" t="s">
        <v>19</v>
      </c>
      <c r="N104" s="137" t="s">
        <v>40</v>
      </c>
      <c r="P104" s="138">
        <f t="shared" si="11"/>
        <v>0</v>
      </c>
      <c r="Q104" s="138">
        <v>0</v>
      </c>
      <c r="R104" s="138">
        <f t="shared" si="12"/>
        <v>0</v>
      </c>
      <c r="S104" s="138">
        <v>0</v>
      </c>
      <c r="T104" s="139">
        <f t="shared" si="13"/>
        <v>0</v>
      </c>
      <c r="AR104" s="140" t="s">
        <v>136</v>
      </c>
      <c r="AT104" s="140" t="s">
        <v>132</v>
      </c>
      <c r="AU104" s="140" t="s">
        <v>77</v>
      </c>
      <c r="AY104" s="18" t="s">
        <v>130</v>
      </c>
      <c r="BE104" s="141">
        <f t="shared" si="14"/>
        <v>0</v>
      </c>
      <c r="BF104" s="141">
        <f t="shared" si="15"/>
        <v>0</v>
      </c>
      <c r="BG104" s="141">
        <f t="shared" si="16"/>
        <v>0</v>
      </c>
      <c r="BH104" s="141">
        <f t="shared" si="17"/>
        <v>0</v>
      </c>
      <c r="BI104" s="141">
        <f t="shared" si="18"/>
        <v>0</v>
      </c>
      <c r="BJ104" s="18" t="s">
        <v>77</v>
      </c>
      <c r="BK104" s="141">
        <f t="shared" si="19"/>
        <v>0</v>
      </c>
      <c r="BL104" s="18" t="s">
        <v>136</v>
      </c>
      <c r="BM104" s="140" t="s">
        <v>701</v>
      </c>
    </row>
    <row r="105" spans="2:65" s="1" customFormat="1" ht="16.5" customHeight="1">
      <c r="B105" s="33"/>
      <c r="C105" s="129" t="s">
        <v>253</v>
      </c>
      <c r="D105" s="129" t="s">
        <v>132</v>
      </c>
      <c r="E105" s="130" t="s">
        <v>702</v>
      </c>
      <c r="F105" s="131" t="s">
        <v>703</v>
      </c>
      <c r="G105" s="132" t="s">
        <v>157</v>
      </c>
      <c r="H105" s="133">
        <v>3</v>
      </c>
      <c r="I105" s="134"/>
      <c r="J105" s="135">
        <f t="shared" si="10"/>
        <v>0</v>
      </c>
      <c r="K105" s="131" t="s">
        <v>19</v>
      </c>
      <c r="L105" s="33"/>
      <c r="M105" s="136" t="s">
        <v>19</v>
      </c>
      <c r="N105" s="137" t="s">
        <v>40</v>
      </c>
      <c r="P105" s="138">
        <f t="shared" si="11"/>
        <v>0</v>
      </c>
      <c r="Q105" s="138">
        <v>0</v>
      </c>
      <c r="R105" s="138">
        <f t="shared" si="12"/>
        <v>0</v>
      </c>
      <c r="S105" s="138">
        <v>0</v>
      </c>
      <c r="T105" s="139">
        <f t="shared" si="13"/>
        <v>0</v>
      </c>
      <c r="AR105" s="140" t="s">
        <v>136</v>
      </c>
      <c r="AT105" s="140" t="s">
        <v>132</v>
      </c>
      <c r="AU105" s="140" t="s">
        <v>77</v>
      </c>
      <c r="AY105" s="18" t="s">
        <v>130</v>
      </c>
      <c r="BE105" s="141">
        <f t="shared" si="14"/>
        <v>0</v>
      </c>
      <c r="BF105" s="141">
        <f t="shared" si="15"/>
        <v>0</v>
      </c>
      <c r="BG105" s="141">
        <f t="shared" si="16"/>
        <v>0</v>
      </c>
      <c r="BH105" s="141">
        <f t="shared" si="17"/>
        <v>0</v>
      </c>
      <c r="BI105" s="141">
        <f t="shared" si="18"/>
        <v>0</v>
      </c>
      <c r="BJ105" s="18" t="s">
        <v>77</v>
      </c>
      <c r="BK105" s="141">
        <f t="shared" si="19"/>
        <v>0</v>
      </c>
      <c r="BL105" s="18" t="s">
        <v>136</v>
      </c>
      <c r="BM105" s="140" t="s">
        <v>704</v>
      </c>
    </row>
    <row r="106" spans="2:65" s="1" customFormat="1" ht="33" customHeight="1">
      <c r="B106" s="33"/>
      <c r="C106" s="129" t="s">
        <v>259</v>
      </c>
      <c r="D106" s="129" t="s">
        <v>132</v>
      </c>
      <c r="E106" s="130" t="s">
        <v>705</v>
      </c>
      <c r="F106" s="131" t="s">
        <v>706</v>
      </c>
      <c r="G106" s="132" t="s">
        <v>145</v>
      </c>
      <c r="H106" s="133">
        <v>190</v>
      </c>
      <c r="I106" s="134"/>
      <c r="J106" s="135">
        <f t="shared" si="10"/>
        <v>0</v>
      </c>
      <c r="K106" s="131" t="s">
        <v>135</v>
      </c>
      <c r="L106" s="33"/>
      <c r="M106" s="136" t="s">
        <v>19</v>
      </c>
      <c r="N106" s="137" t="s">
        <v>40</v>
      </c>
      <c r="P106" s="138">
        <f t="shared" si="11"/>
        <v>0</v>
      </c>
      <c r="Q106" s="138">
        <v>0</v>
      </c>
      <c r="R106" s="138">
        <f t="shared" si="12"/>
        <v>0</v>
      </c>
      <c r="S106" s="138">
        <v>0</v>
      </c>
      <c r="T106" s="139">
        <f t="shared" si="13"/>
        <v>0</v>
      </c>
      <c r="AR106" s="140" t="s">
        <v>136</v>
      </c>
      <c r="AT106" s="140" t="s">
        <v>132</v>
      </c>
      <c r="AU106" s="140" t="s">
        <v>77</v>
      </c>
      <c r="AY106" s="18" t="s">
        <v>130</v>
      </c>
      <c r="BE106" s="141">
        <f t="shared" si="14"/>
        <v>0</v>
      </c>
      <c r="BF106" s="141">
        <f t="shared" si="15"/>
        <v>0</v>
      </c>
      <c r="BG106" s="141">
        <f t="shared" si="16"/>
        <v>0</v>
      </c>
      <c r="BH106" s="141">
        <f t="shared" si="17"/>
        <v>0</v>
      </c>
      <c r="BI106" s="141">
        <f t="shared" si="18"/>
        <v>0</v>
      </c>
      <c r="BJ106" s="18" t="s">
        <v>77</v>
      </c>
      <c r="BK106" s="141">
        <f t="shared" si="19"/>
        <v>0</v>
      </c>
      <c r="BL106" s="18" t="s">
        <v>136</v>
      </c>
      <c r="BM106" s="140" t="s">
        <v>707</v>
      </c>
    </row>
    <row r="107" spans="2:65" s="1" customFormat="1" ht="11.25">
      <c r="B107" s="33"/>
      <c r="D107" s="142" t="s">
        <v>138</v>
      </c>
      <c r="F107" s="143" t="s">
        <v>708</v>
      </c>
      <c r="I107" s="144"/>
      <c r="L107" s="33"/>
      <c r="M107" s="145"/>
      <c r="T107" s="54"/>
      <c r="AT107" s="18" t="s">
        <v>138</v>
      </c>
      <c r="AU107" s="18" t="s">
        <v>77</v>
      </c>
    </row>
    <row r="108" spans="2:65" s="1" customFormat="1" ht="33" customHeight="1">
      <c r="B108" s="33"/>
      <c r="C108" s="129" t="s">
        <v>7</v>
      </c>
      <c r="D108" s="129" t="s">
        <v>132</v>
      </c>
      <c r="E108" s="130" t="s">
        <v>709</v>
      </c>
      <c r="F108" s="131" t="s">
        <v>710</v>
      </c>
      <c r="G108" s="132" t="s">
        <v>145</v>
      </c>
      <c r="H108" s="133">
        <v>28</v>
      </c>
      <c r="I108" s="134"/>
      <c r="J108" s="135">
        <f>ROUND(I108*H108,2)</f>
        <v>0</v>
      </c>
      <c r="K108" s="131" t="s">
        <v>135</v>
      </c>
      <c r="L108" s="33"/>
      <c r="M108" s="136" t="s">
        <v>19</v>
      </c>
      <c r="N108" s="137" t="s">
        <v>40</v>
      </c>
      <c r="P108" s="138">
        <f>O108*H108</f>
        <v>0</v>
      </c>
      <c r="Q108" s="138">
        <v>0</v>
      </c>
      <c r="R108" s="138">
        <f>Q108*H108</f>
        <v>0</v>
      </c>
      <c r="S108" s="138">
        <v>0</v>
      </c>
      <c r="T108" s="139">
        <f>S108*H108</f>
        <v>0</v>
      </c>
      <c r="AR108" s="140" t="s">
        <v>136</v>
      </c>
      <c r="AT108" s="140" t="s">
        <v>132</v>
      </c>
      <c r="AU108" s="140" t="s">
        <v>77</v>
      </c>
      <c r="AY108" s="18" t="s">
        <v>130</v>
      </c>
      <c r="BE108" s="141">
        <f>IF(N108="základní",J108,0)</f>
        <v>0</v>
      </c>
      <c r="BF108" s="141">
        <f>IF(N108="snížená",J108,0)</f>
        <v>0</v>
      </c>
      <c r="BG108" s="141">
        <f>IF(N108="zákl. přenesená",J108,0)</f>
        <v>0</v>
      </c>
      <c r="BH108" s="141">
        <f>IF(N108="sníž. přenesená",J108,0)</f>
        <v>0</v>
      </c>
      <c r="BI108" s="141">
        <f>IF(N108="nulová",J108,0)</f>
        <v>0</v>
      </c>
      <c r="BJ108" s="18" t="s">
        <v>77</v>
      </c>
      <c r="BK108" s="141">
        <f>ROUND(I108*H108,2)</f>
        <v>0</v>
      </c>
      <c r="BL108" s="18" t="s">
        <v>136</v>
      </c>
      <c r="BM108" s="140" t="s">
        <v>711</v>
      </c>
    </row>
    <row r="109" spans="2:65" s="1" customFormat="1" ht="11.25">
      <c r="B109" s="33"/>
      <c r="D109" s="142" t="s">
        <v>138</v>
      </c>
      <c r="F109" s="143" t="s">
        <v>712</v>
      </c>
      <c r="I109" s="144"/>
      <c r="L109" s="33"/>
      <c r="M109" s="145"/>
      <c r="T109" s="54"/>
      <c r="AT109" s="18" t="s">
        <v>138</v>
      </c>
      <c r="AU109" s="18" t="s">
        <v>77</v>
      </c>
    </row>
    <row r="110" spans="2:65" s="1" customFormat="1" ht="33" customHeight="1">
      <c r="B110" s="33"/>
      <c r="C110" s="129" t="s">
        <v>272</v>
      </c>
      <c r="D110" s="129" t="s">
        <v>132</v>
      </c>
      <c r="E110" s="130" t="s">
        <v>713</v>
      </c>
      <c r="F110" s="131" t="s">
        <v>714</v>
      </c>
      <c r="G110" s="132" t="s">
        <v>145</v>
      </c>
      <c r="H110" s="133">
        <v>190</v>
      </c>
      <c r="I110" s="134"/>
      <c r="J110" s="135">
        <f>ROUND(I110*H110,2)</f>
        <v>0</v>
      </c>
      <c r="K110" s="131" t="s">
        <v>135</v>
      </c>
      <c r="L110" s="33"/>
      <c r="M110" s="136" t="s">
        <v>19</v>
      </c>
      <c r="N110" s="137" t="s">
        <v>40</v>
      </c>
      <c r="P110" s="138">
        <f>O110*H110</f>
        <v>0</v>
      </c>
      <c r="Q110" s="138">
        <v>0</v>
      </c>
      <c r="R110" s="138">
        <f>Q110*H110</f>
        <v>0</v>
      </c>
      <c r="S110" s="138">
        <v>0</v>
      </c>
      <c r="T110" s="139">
        <f>S110*H110</f>
        <v>0</v>
      </c>
      <c r="AR110" s="140" t="s">
        <v>136</v>
      </c>
      <c r="AT110" s="140" t="s">
        <v>132</v>
      </c>
      <c r="AU110" s="140" t="s">
        <v>77</v>
      </c>
      <c r="AY110" s="18" t="s">
        <v>130</v>
      </c>
      <c r="BE110" s="141">
        <f>IF(N110="základní",J110,0)</f>
        <v>0</v>
      </c>
      <c r="BF110" s="141">
        <f>IF(N110="snížená",J110,0)</f>
        <v>0</v>
      </c>
      <c r="BG110" s="141">
        <f>IF(N110="zákl. přenesená",J110,0)</f>
        <v>0</v>
      </c>
      <c r="BH110" s="141">
        <f>IF(N110="sníž. přenesená",J110,0)</f>
        <v>0</v>
      </c>
      <c r="BI110" s="141">
        <f>IF(N110="nulová",J110,0)</f>
        <v>0</v>
      </c>
      <c r="BJ110" s="18" t="s">
        <v>77</v>
      </c>
      <c r="BK110" s="141">
        <f>ROUND(I110*H110,2)</f>
        <v>0</v>
      </c>
      <c r="BL110" s="18" t="s">
        <v>136</v>
      </c>
      <c r="BM110" s="140" t="s">
        <v>715</v>
      </c>
    </row>
    <row r="111" spans="2:65" s="1" customFormat="1" ht="11.25">
      <c r="B111" s="33"/>
      <c r="D111" s="142" t="s">
        <v>138</v>
      </c>
      <c r="F111" s="143" t="s">
        <v>716</v>
      </c>
      <c r="I111" s="144"/>
      <c r="L111" s="33"/>
      <c r="M111" s="145"/>
      <c r="T111" s="54"/>
      <c r="AT111" s="18" t="s">
        <v>138</v>
      </c>
      <c r="AU111" s="18" t="s">
        <v>77</v>
      </c>
    </row>
    <row r="112" spans="2:65" s="1" customFormat="1" ht="33" customHeight="1">
      <c r="B112" s="33"/>
      <c r="C112" s="129" t="s">
        <v>277</v>
      </c>
      <c r="D112" s="129" t="s">
        <v>132</v>
      </c>
      <c r="E112" s="130" t="s">
        <v>717</v>
      </c>
      <c r="F112" s="131" t="s">
        <v>718</v>
      </c>
      <c r="G112" s="132" t="s">
        <v>145</v>
      </c>
      <c r="H112" s="133">
        <v>28</v>
      </c>
      <c r="I112" s="134"/>
      <c r="J112" s="135">
        <f>ROUND(I112*H112,2)</f>
        <v>0</v>
      </c>
      <c r="K112" s="131" t="s">
        <v>135</v>
      </c>
      <c r="L112" s="33"/>
      <c r="M112" s="136" t="s">
        <v>19</v>
      </c>
      <c r="N112" s="137" t="s">
        <v>40</v>
      </c>
      <c r="P112" s="138">
        <f>O112*H112</f>
        <v>0</v>
      </c>
      <c r="Q112" s="138">
        <v>0</v>
      </c>
      <c r="R112" s="138">
        <f>Q112*H112</f>
        <v>0</v>
      </c>
      <c r="S112" s="138">
        <v>0</v>
      </c>
      <c r="T112" s="139">
        <f>S112*H112</f>
        <v>0</v>
      </c>
      <c r="AR112" s="140" t="s">
        <v>136</v>
      </c>
      <c r="AT112" s="140" t="s">
        <v>132</v>
      </c>
      <c r="AU112" s="140" t="s">
        <v>77</v>
      </c>
      <c r="AY112" s="18" t="s">
        <v>130</v>
      </c>
      <c r="BE112" s="141">
        <f>IF(N112="základní",J112,0)</f>
        <v>0</v>
      </c>
      <c r="BF112" s="141">
        <f>IF(N112="snížená",J112,0)</f>
        <v>0</v>
      </c>
      <c r="BG112" s="141">
        <f>IF(N112="zákl. přenesená",J112,0)</f>
        <v>0</v>
      </c>
      <c r="BH112" s="141">
        <f>IF(N112="sníž. přenesená",J112,0)</f>
        <v>0</v>
      </c>
      <c r="BI112" s="141">
        <f>IF(N112="nulová",J112,0)</f>
        <v>0</v>
      </c>
      <c r="BJ112" s="18" t="s">
        <v>77</v>
      </c>
      <c r="BK112" s="141">
        <f>ROUND(I112*H112,2)</f>
        <v>0</v>
      </c>
      <c r="BL112" s="18" t="s">
        <v>136</v>
      </c>
      <c r="BM112" s="140" t="s">
        <v>719</v>
      </c>
    </row>
    <row r="113" spans="2:65" s="1" customFormat="1" ht="11.25">
      <c r="B113" s="33"/>
      <c r="D113" s="142" t="s">
        <v>138</v>
      </c>
      <c r="F113" s="143" t="s">
        <v>720</v>
      </c>
      <c r="I113" s="144"/>
      <c r="L113" s="33"/>
      <c r="M113" s="145"/>
      <c r="T113" s="54"/>
      <c r="AT113" s="18" t="s">
        <v>138</v>
      </c>
      <c r="AU113" s="18" t="s">
        <v>77</v>
      </c>
    </row>
    <row r="114" spans="2:65" s="1" customFormat="1" ht="16.5" customHeight="1">
      <c r="B114" s="33"/>
      <c r="C114" s="129" t="s">
        <v>282</v>
      </c>
      <c r="D114" s="129" t="s">
        <v>132</v>
      </c>
      <c r="E114" s="130" t="s">
        <v>721</v>
      </c>
      <c r="F114" s="131" t="s">
        <v>722</v>
      </c>
      <c r="G114" s="132" t="s">
        <v>157</v>
      </c>
      <c r="H114" s="133">
        <v>35</v>
      </c>
      <c r="I114" s="134"/>
      <c r="J114" s="135">
        <f>ROUND(I114*H114,2)</f>
        <v>0</v>
      </c>
      <c r="K114" s="131" t="s">
        <v>135</v>
      </c>
      <c r="L114" s="33"/>
      <c r="M114" s="136" t="s">
        <v>19</v>
      </c>
      <c r="N114" s="137" t="s">
        <v>40</v>
      </c>
      <c r="P114" s="138">
        <f>O114*H114</f>
        <v>0</v>
      </c>
      <c r="Q114" s="138">
        <v>0</v>
      </c>
      <c r="R114" s="138">
        <f>Q114*H114</f>
        <v>0</v>
      </c>
      <c r="S114" s="138">
        <v>0</v>
      </c>
      <c r="T114" s="139">
        <f>S114*H114</f>
        <v>0</v>
      </c>
      <c r="AR114" s="140" t="s">
        <v>493</v>
      </c>
      <c r="AT114" s="140" t="s">
        <v>132</v>
      </c>
      <c r="AU114" s="140" t="s">
        <v>77</v>
      </c>
      <c r="AY114" s="18" t="s">
        <v>130</v>
      </c>
      <c r="BE114" s="141">
        <f>IF(N114="základní",J114,0)</f>
        <v>0</v>
      </c>
      <c r="BF114" s="141">
        <f>IF(N114="snížená",J114,0)</f>
        <v>0</v>
      </c>
      <c r="BG114" s="141">
        <f>IF(N114="zákl. přenesená",J114,0)</f>
        <v>0</v>
      </c>
      <c r="BH114" s="141">
        <f>IF(N114="sníž. přenesená",J114,0)</f>
        <v>0</v>
      </c>
      <c r="BI114" s="141">
        <f>IF(N114="nulová",J114,0)</f>
        <v>0</v>
      </c>
      <c r="BJ114" s="18" t="s">
        <v>77</v>
      </c>
      <c r="BK114" s="141">
        <f>ROUND(I114*H114,2)</f>
        <v>0</v>
      </c>
      <c r="BL114" s="18" t="s">
        <v>493</v>
      </c>
      <c r="BM114" s="140" t="s">
        <v>723</v>
      </c>
    </row>
    <row r="115" spans="2:65" s="1" customFormat="1" ht="11.25">
      <c r="B115" s="33"/>
      <c r="D115" s="142" t="s">
        <v>138</v>
      </c>
      <c r="F115" s="143" t="s">
        <v>724</v>
      </c>
      <c r="I115" s="144"/>
      <c r="L115" s="33"/>
      <c r="M115" s="145"/>
      <c r="T115" s="54"/>
      <c r="AT115" s="18" t="s">
        <v>138</v>
      </c>
      <c r="AU115" s="18" t="s">
        <v>77</v>
      </c>
    </row>
    <row r="116" spans="2:65" s="13" customFormat="1" ht="11.25">
      <c r="B116" s="153"/>
      <c r="D116" s="147" t="s">
        <v>140</v>
      </c>
      <c r="E116" s="154" t="s">
        <v>19</v>
      </c>
      <c r="F116" s="155" t="s">
        <v>725</v>
      </c>
      <c r="H116" s="156">
        <v>70</v>
      </c>
      <c r="I116" s="157"/>
      <c r="L116" s="153"/>
      <c r="M116" s="158"/>
      <c r="T116" s="159"/>
      <c r="AT116" s="154" t="s">
        <v>140</v>
      </c>
      <c r="AU116" s="154" t="s">
        <v>77</v>
      </c>
      <c r="AV116" s="13" t="s">
        <v>79</v>
      </c>
      <c r="AW116" s="13" t="s">
        <v>31</v>
      </c>
      <c r="AX116" s="13" t="s">
        <v>77</v>
      </c>
      <c r="AY116" s="154" t="s">
        <v>130</v>
      </c>
    </row>
    <row r="117" spans="2:65" s="13" customFormat="1" ht="11.25">
      <c r="B117" s="153"/>
      <c r="D117" s="147" t="s">
        <v>140</v>
      </c>
      <c r="F117" s="155" t="s">
        <v>726</v>
      </c>
      <c r="H117" s="156">
        <v>35</v>
      </c>
      <c r="I117" s="157"/>
      <c r="L117" s="153"/>
      <c r="M117" s="158"/>
      <c r="T117" s="159"/>
      <c r="AT117" s="154" t="s">
        <v>140</v>
      </c>
      <c r="AU117" s="154" t="s">
        <v>77</v>
      </c>
      <c r="AV117" s="13" t="s">
        <v>79</v>
      </c>
      <c r="AW117" s="13" t="s">
        <v>4</v>
      </c>
      <c r="AX117" s="13" t="s">
        <v>77</v>
      </c>
      <c r="AY117" s="154" t="s">
        <v>130</v>
      </c>
    </row>
    <row r="118" spans="2:65" s="1" customFormat="1" ht="16.5" customHeight="1">
      <c r="B118" s="33"/>
      <c r="C118" s="129" t="s">
        <v>287</v>
      </c>
      <c r="D118" s="129" t="s">
        <v>132</v>
      </c>
      <c r="E118" s="130" t="s">
        <v>727</v>
      </c>
      <c r="F118" s="131" t="s">
        <v>728</v>
      </c>
      <c r="G118" s="132" t="s">
        <v>651</v>
      </c>
      <c r="H118" s="133">
        <v>9</v>
      </c>
      <c r="I118" s="134"/>
      <c r="J118" s="135">
        <f>ROUND(I118*H118,2)</f>
        <v>0</v>
      </c>
      <c r="K118" s="131" t="s">
        <v>19</v>
      </c>
      <c r="L118" s="33"/>
      <c r="M118" s="136" t="s">
        <v>19</v>
      </c>
      <c r="N118" s="137" t="s">
        <v>40</v>
      </c>
      <c r="P118" s="138">
        <f>O118*H118</f>
        <v>0</v>
      </c>
      <c r="Q118" s="138">
        <v>0</v>
      </c>
      <c r="R118" s="138">
        <f>Q118*H118</f>
        <v>0</v>
      </c>
      <c r="S118" s="138">
        <v>0</v>
      </c>
      <c r="T118" s="139">
        <f>S118*H118</f>
        <v>0</v>
      </c>
      <c r="AR118" s="140" t="s">
        <v>136</v>
      </c>
      <c r="AT118" s="140" t="s">
        <v>132</v>
      </c>
      <c r="AU118" s="140" t="s">
        <v>77</v>
      </c>
      <c r="AY118" s="18" t="s">
        <v>130</v>
      </c>
      <c r="BE118" s="141">
        <f>IF(N118="základní",J118,0)</f>
        <v>0</v>
      </c>
      <c r="BF118" s="141">
        <f>IF(N118="snížená",J118,0)</f>
        <v>0</v>
      </c>
      <c r="BG118" s="141">
        <f>IF(N118="zákl. přenesená",J118,0)</f>
        <v>0</v>
      </c>
      <c r="BH118" s="141">
        <f>IF(N118="sníž. přenesená",J118,0)</f>
        <v>0</v>
      </c>
      <c r="BI118" s="141">
        <f>IF(N118="nulová",J118,0)</f>
        <v>0</v>
      </c>
      <c r="BJ118" s="18" t="s">
        <v>77</v>
      </c>
      <c r="BK118" s="141">
        <f>ROUND(I118*H118,2)</f>
        <v>0</v>
      </c>
      <c r="BL118" s="18" t="s">
        <v>136</v>
      </c>
      <c r="BM118" s="140" t="s">
        <v>729</v>
      </c>
    </row>
    <row r="119" spans="2:65" s="1" customFormat="1" ht="16.5" customHeight="1">
      <c r="B119" s="33"/>
      <c r="C119" s="129" t="s">
        <v>293</v>
      </c>
      <c r="D119" s="129" t="s">
        <v>132</v>
      </c>
      <c r="E119" s="130" t="s">
        <v>730</v>
      </c>
      <c r="F119" s="131" t="s">
        <v>731</v>
      </c>
      <c r="G119" s="132" t="s">
        <v>90</v>
      </c>
      <c r="H119" s="133">
        <v>9</v>
      </c>
      <c r="I119" s="134"/>
      <c r="J119" s="135">
        <f>ROUND(I119*H119,2)</f>
        <v>0</v>
      </c>
      <c r="K119" s="131" t="s">
        <v>19</v>
      </c>
      <c r="L119" s="33"/>
      <c r="M119" s="136" t="s">
        <v>19</v>
      </c>
      <c r="N119" s="137" t="s">
        <v>40</v>
      </c>
      <c r="P119" s="138">
        <f>O119*H119</f>
        <v>0</v>
      </c>
      <c r="Q119" s="138">
        <v>0</v>
      </c>
      <c r="R119" s="138">
        <f>Q119*H119</f>
        <v>0</v>
      </c>
      <c r="S119" s="138">
        <v>0</v>
      </c>
      <c r="T119" s="139">
        <f>S119*H119</f>
        <v>0</v>
      </c>
      <c r="AR119" s="140" t="s">
        <v>136</v>
      </c>
      <c r="AT119" s="140" t="s">
        <v>132</v>
      </c>
      <c r="AU119" s="140" t="s">
        <v>77</v>
      </c>
      <c r="AY119" s="18" t="s">
        <v>130</v>
      </c>
      <c r="BE119" s="141">
        <f>IF(N119="základní",J119,0)</f>
        <v>0</v>
      </c>
      <c r="BF119" s="141">
        <f>IF(N119="snížená",J119,0)</f>
        <v>0</v>
      </c>
      <c r="BG119" s="141">
        <f>IF(N119="zákl. přenesená",J119,0)</f>
        <v>0</v>
      </c>
      <c r="BH119" s="141">
        <f>IF(N119="sníž. přenesená",J119,0)</f>
        <v>0</v>
      </c>
      <c r="BI119" s="141">
        <f>IF(N119="nulová",J119,0)</f>
        <v>0</v>
      </c>
      <c r="BJ119" s="18" t="s">
        <v>77</v>
      </c>
      <c r="BK119" s="141">
        <f>ROUND(I119*H119,2)</f>
        <v>0</v>
      </c>
      <c r="BL119" s="18" t="s">
        <v>136</v>
      </c>
      <c r="BM119" s="140" t="s">
        <v>732</v>
      </c>
    </row>
    <row r="120" spans="2:65" s="11" customFormat="1" ht="25.9" customHeight="1">
      <c r="B120" s="117"/>
      <c r="D120" s="118" t="s">
        <v>68</v>
      </c>
      <c r="E120" s="119" t="s">
        <v>733</v>
      </c>
      <c r="F120" s="119" t="s">
        <v>734</v>
      </c>
      <c r="I120" s="120"/>
      <c r="J120" s="121">
        <f>BK120</f>
        <v>0</v>
      </c>
      <c r="L120" s="117"/>
      <c r="M120" s="122"/>
      <c r="P120" s="123">
        <f>SUM(P121:P124)</f>
        <v>0</v>
      </c>
      <c r="R120" s="123">
        <f>SUM(R121:R124)</f>
        <v>0</v>
      </c>
      <c r="T120" s="124">
        <f>SUM(T121:T124)</f>
        <v>0</v>
      </c>
      <c r="AR120" s="118" t="s">
        <v>77</v>
      </c>
      <c r="AT120" s="125" t="s">
        <v>68</v>
      </c>
      <c r="AU120" s="125" t="s">
        <v>69</v>
      </c>
      <c r="AY120" s="118" t="s">
        <v>130</v>
      </c>
      <c r="BK120" s="126">
        <f>SUM(BK121:BK124)</f>
        <v>0</v>
      </c>
    </row>
    <row r="121" spans="2:65" s="1" customFormat="1" ht="16.5" customHeight="1">
      <c r="B121" s="33"/>
      <c r="C121" s="129" t="s">
        <v>299</v>
      </c>
      <c r="D121" s="129" t="s">
        <v>132</v>
      </c>
      <c r="E121" s="130" t="s">
        <v>735</v>
      </c>
      <c r="F121" s="131" t="s">
        <v>736</v>
      </c>
      <c r="G121" s="132" t="s">
        <v>737</v>
      </c>
      <c r="H121" s="133">
        <v>1</v>
      </c>
      <c r="I121" s="134"/>
      <c r="J121" s="135">
        <f>ROUND(I121*H121,2)</f>
        <v>0</v>
      </c>
      <c r="K121" s="131" t="s">
        <v>19</v>
      </c>
      <c r="L121" s="33"/>
      <c r="M121" s="136" t="s">
        <v>19</v>
      </c>
      <c r="N121" s="137" t="s">
        <v>40</v>
      </c>
      <c r="P121" s="138">
        <f>O121*H121</f>
        <v>0</v>
      </c>
      <c r="Q121" s="138">
        <v>0</v>
      </c>
      <c r="R121" s="138">
        <f>Q121*H121</f>
        <v>0</v>
      </c>
      <c r="S121" s="138">
        <v>0</v>
      </c>
      <c r="T121" s="139">
        <f>S121*H121</f>
        <v>0</v>
      </c>
      <c r="AR121" s="140" t="s">
        <v>136</v>
      </c>
      <c r="AT121" s="140" t="s">
        <v>132</v>
      </c>
      <c r="AU121" s="140" t="s">
        <v>77</v>
      </c>
      <c r="AY121" s="18" t="s">
        <v>130</v>
      </c>
      <c r="BE121" s="141">
        <f>IF(N121="základní",J121,0)</f>
        <v>0</v>
      </c>
      <c r="BF121" s="141">
        <f>IF(N121="snížená",J121,0)</f>
        <v>0</v>
      </c>
      <c r="BG121" s="141">
        <f>IF(N121="zákl. přenesená",J121,0)</f>
        <v>0</v>
      </c>
      <c r="BH121" s="141">
        <f>IF(N121="sníž. přenesená",J121,0)</f>
        <v>0</v>
      </c>
      <c r="BI121" s="141">
        <f>IF(N121="nulová",J121,0)</f>
        <v>0</v>
      </c>
      <c r="BJ121" s="18" t="s">
        <v>77</v>
      </c>
      <c r="BK121" s="141">
        <f>ROUND(I121*H121,2)</f>
        <v>0</v>
      </c>
      <c r="BL121" s="18" t="s">
        <v>136</v>
      </c>
      <c r="BM121" s="140" t="s">
        <v>738</v>
      </c>
    </row>
    <row r="122" spans="2:65" s="1" customFormat="1" ht="16.5" customHeight="1">
      <c r="B122" s="33"/>
      <c r="C122" s="129" t="s">
        <v>305</v>
      </c>
      <c r="D122" s="129" t="s">
        <v>132</v>
      </c>
      <c r="E122" s="130" t="s">
        <v>739</v>
      </c>
      <c r="F122" s="131" t="s">
        <v>740</v>
      </c>
      <c r="G122" s="132" t="s">
        <v>737</v>
      </c>
      <c r="H122" s="133">
        <v>1</v>
      </c>
      <c r="I122" s="134"/>
      <c r="J122" s="135">
        <f>ROUND(I122*H122,2)</f>
        <v>0</v>
      </c>
      <c r="K122" s="131" t="s">
        <v>19</v>
      </c>
      <c r="L122" s="33"/>
      <c r="M122" s="136" t="s">
        <v>19</v>
      </c>
      <c r="N122" s="137" t="s">
        <v>40</v>
      </c>
      <c r="P122" s="138">
        <f>O122*H122</f>
        <v>0</v>
      </c>
      <c r="Q122" s="138">
        <v>0</v>
      </c>
      <c r="R122" s="138">
        <f>Q122*H122</f>
        <v>0</v>
      </c>
      <c r="S122" s="138">
        <v>0</v>
      </c>
      <c r="T122" s="139">
        <f>S122*H122</f>
        <v>0</v>
      </c>
      <c r="AR122" s="140" t="s">
        <v>136</v>
      </c>
      <c r="AT122" s="140" t="s">
        <v>132</v>
      </c>
      <c r="AU122" s="140" t="s">
        <v>77</v>
      </c>
      <c r="AY122" s="18" t="s">
        <v>130</v>
      </c>
      <c r="BE122" s="141">
        <f>IF(N122="základní",J122,0)</f>
        <v>0</v>
      </c>
      <c r="BF122" s="141">
        <f>IF(N122="snížená",J122,0)</f>
        <v>0</v>
      </c>
      <c r="BG122" s="141">
        <f>IF(N122="zákl. přenesená",J122,0)</f>
        <v>0</v>
      </c>
      <c r="BH122" s="141">
        <f>IF(N122="sníž. přenesená",J122,0)</f>
        <v>0</v>
      </c>
      <c r="BI122" s="141">
        <f>IF(N122="nulová",J122,0)</f>
        <v>0</v>
      </c>
      <c r="BJ122" s="18" t="s">
        <v>77</v>
      </c>
      <c r="BK122" s="141">
        <f>ROUND(I122*H122,2)</f>
        <v>0</v>
      </c>
      <c r="BL122" s="18" t="s">
        <v>136</v>
      </c>
      <c r="BM122" s="140" t="s">
        <v>741</v>
      </c>
    </row>
    <row r="123" spans="2:65" s="1" customFormat="1" ht="24.2" customHeight="1">
      <c r="B123" s="33"/>
      <c r="C123" s="129" t="s">
        <v>311</v>
      </c>
      <c r="D123" s="129" t="s">
        <v>132</v>
      </c>
      <c r="E123" s="130" t="s">
        <v>742</v>
      </c>
      <c r="F123" s="131" t="s">
        <v>743</v>
      </c>
      <c r="G123" s="132" t="s">
        <v>744</v>
      </c>
      <c r="H123" s="133">
        <v>2</v>
      </c>
      <c r="I123" s="134"/>
      <c r="J123" s="135">
        <f>ROUND(I123*H123,2)</f>
        <v>0</v>
      </c>
      <c r="K123" s="131" t="s">
        <v>19</v>
      </c>
      <c r="L123" s="33"/>
      <c r="M123" s="136" t="s">
        <v>19</v>
      </c>
      <c r="N123" s="137" t="s">
        <v>40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136</v>
      </c>
      <c r="AT123" s="140" t="s">
        <v>132</v>
      </c>
      <c r="AU123" s="140" t="s">
        <v>77</v>
      </c>
      <c r="AY123" s="18" t="s">
        <v>130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8" t="s">
        <v>77</v>
      </c>
      <c r="BK123" s="141">
        <f>ROUND(I123*H123,2)</f>
        <v>0</v>
      </c>
      <c r="BL123" s="18" t="s">
        <v>136</v>
      </c>
      <c r="BM123" s="140" t="s">
        <v>745</v>
      </c>
    </row>
    <row r="124" spans="2:65" s="1" customFormat="1" ht="16.5" customHeight="1">
      <c r="B124" s="33"/>
      <c r="C124" s="129" t="s">
        <v>316</v>
      </c>
      <c r="D124" s="129" t="s">
        <v>132</v>
      </c>
      <c r="E124" s="130" t="s">
        <v>746</v>
      </c>
      <c r="F124" s="131" t="s">
        <v>747</v>
      </c>
      <c r="G124" s="132" t="s">
        <v>748</v>
      </c>
      <c r="H124" s="133">
        <v>1</v>
      </c>
      <c r="I124" s="134"/>
      <c r="J124" s="135">
        <f>ROUND(I124*H124,2)</f>
        <v>0</v>
      </c>
      <c r="K124" s="131" t="s">
        <v>19</v>
      </c>
      <c r="L124" s="33"/>
      <c r="M124" s="136" t="s">
        <v>19</v>
      </c>
      <c r="N124" s="137" t="s">
        <v>40</v>
      </c>
      <c r="P124" s="138">
        <f>O124*H124</f>
        <v>0</v>
      </c>
      <c r="Q124" s="138">
        <v>0</v>
      </c>
      <c r="R124" s="138">
        <f>Q124*H124</f>
        <v>0</v>
      </c>
      <c r="S124" s="138">
        <v>0</v>
      </c>
      <c r="T124" s="139">
        <f>S124*H124</f>
        <v>0</v>
      </c>
      <c r="AR124" s="140" t="s">
        <v>136</v>
      </c>
      <c r="AT124" s="140" t="s">
        <v>132</v>
      </c>
      <c r="AU124" s="140" t="s">
        <v>77</v>
      </c>
      <c r="AY124" s="18" t="s">
        <v>130</v>
      </c>
      <c r="BE124" s="141">
        <f>IF(N124="základní",J124,0)</f>
        <v>0</v>
      </c>
      <c r="BF124" s="141">
        <f>IF(N124="snížená",J124,0)</f>
        <v>0</v>
      </c>
      <c r="BG124" s="141">
        <f>IF(N124="zákl. přenesená",J124,0)</f>
        <v>0</v>
      </c>
      <c r="BH124" s="141">
        <f>IF(N124="sníž. přenesená",J124,0)</f>
        <v>0</v>
      </c>
      <c r="BI124" s="141">
        <f>IF(N124="nulová",J124,0)</f>
        <v>0</v>
      </c>
      <c r="BJ124" s="18" t="s">
        <v>77</v>
      </c>
      <c r="BK124" s="141">
        <f>ROUND(I124*H124,2)</f>
        <v>0</v>
      </c>
      <c r="BL124" s="18" t="s">
        <v>136</v>
      </c>
      <c r="BM124" s="140" t="s">
        <v>749</v>
      </c>
    </row>
    <row r="125" spans="2:65" s="11" customFormat="1" ht="25.9" customHeight="1">
      <c r="B125" s="117"/>
      <c r="D125" s="118" t="s">
        <v>68</v>
      </c>
      <c r="E125" s="119" t="s">
        <v>750</v>
      </c>
      <c r="F125" s="119" t="s">
        <v>751</v>
      </c>
      <c r="I125" s="120"/>
      <c r="J125" s="121">
        <f>BK125</f>
        <v>0</v>
      </c>
      <c r="L125" s="117"/>
      <c r="M125" s="122"/>
      <c r="P125" s="123">
        <f>SUM(P126:P143)</f>
        <v>0</v>
      </c>
      <c r="R125" s="123">
        <f>SUM(R126:R143)</f>
        <v>0</v>
      </c>
      <c r="T125" s="124">
        <f>SUM(T126:T143)</f>
        <v>0</v>
      </c>
      <c r="AR125" s="118" t="s">
        <v>77</v>
      </c>
      <c r="AT125" s="125" t="s">
        <v>68</v>
      </c>
      <c r="AU125" s="125" t="s">
        <v>69</v>
      </c>
      <c r="AY125" s="118" t="s">
        <v>130</v>
      </c>
      <c r="BK125" s="126">
        <f>SUM(BK126:BK143)</f>
        <v>0</v>
      </c>
    </row>
    <row r="126" spans="2:65" s="1" customFormat="1" ht="16.5" customHeight="1">
      <c r="B126" s="33"/>
      <c r="C126" s="168" t="s">
        <v>320</v>
      </c>
      <c r="D126" s="168" t="s">
        <v>199</v>
      </c>
      <c r="E126" s="169" t="s">
        <v>752</v>
      </c>
      <c r="F126" s="170" t="s">
        <v>753</v>
      </c>
      <c r="G126" s="171" t="s">
        <v>145</v>
      </c>
      <c r="H126" s="172">
        <v>27</v>
      </c>
      <c r="I126" s="173"/>
      <c r="J126" s="174">
        <f t="shared" ref="J126:J143" si="20">ROUND(I126*H126,2)</f>
        <v>0</v>
      </c>
      <c r="K126" s="170" t="s">
        <v>19</v>
      </c>
      <c r="L126" s="175"/>
      <c r="M126" s="176" t="s">
        <v>19</v>
      </c>
      <c r="N126" s="177" t="s">
        <v>40</v>
      </c>
      <c r="P126" s="138">
        <f t="shared" ref="P126:P143" si="21">O126*H126</f>
        <v>0</v>
      </c>
      <c r="Q126" s="138">
        <v>0</v>
      </c>
      <c r="R126" s="138">
        <f t="shared" ref="R126:R143" si="22">Q126*H126</f>
        <v>0</v>
      </c>
      <c r="S126" s="138">
        <v>0</v>
      </c>
      <c r="T126" s="139">
        <f t="shared" ref="T126:T143" si="23">S126*H126</f>
        <v>0</v>
      </c>
      <c r="AR126" s="140" t="s">
        <v>185</v>
      </c>
      <c r="AT126" s="140" t="s">
        <v>199</v>
      </c>
      <c r="AU126" s="140" t="s">
        <v>77</v>
      </c>
      <c r="AY126" s="18" t="s">
        <v>130</v>
      </c>
      <c r="BE126" s="141">
        <f t="shared" ref="BE126:BE143" si="24">IF(N126="základní",J126,0)</f>
        <v>0</v>
      </c>
      <c r="BF126" s="141">
        <f t="shared" ref="BF126:BF143" si="25">IF(N126="snížená",J126,0)</f>
        <v>0</v>
      </c>
      <c r="BG126" s="141">
        <f t="shared" ref="BG126:BG143" si="26">IF(N126="zákl. přenesená",J126,0)</f>
        <v>0</v>
      </c>
      <c r="BH126" s="141">
        <f t="shared" ref="BH126:BH143" si="27">IF(N126="sníž. přenesená",J126,0)</f>
        <v>0</v>
      </c>
      <c r="BI126" s="141">
        <f t="shared" ref="BI126:BI143" si="28">IF(N126="nulová",J126,0)</f>
        <v>0</v>
      </c>
      <c r="BJ126" s="18" t="s">
        <v>77</v>
      </c>
      <c r="BK126" s="141">
        <f t="shared" ref="BK126:BK143" si="29">ROUND(I126*H126,2)</f>
        <v>0</v>
      </c>
      <c r="BL126" s="18" t="s">
        <v>136</v>
      </c>
      <c r="BM126" s="140" t="s">
        <v>754</v>
      </c>
    </row>
    <row r="127" spans="2:65" s="1" customFormat="1" ht="16.5" customHeight="1">
      <c r="B127" s="33"/>
      <c r="C127" s="168" t="s">
        <v>325</v>
      </c>
      <c r="D127" s="168" t="s">
        <v>199</v>
      </c>
      <c r="E127" s="169" t="s">
        <v>755</v>
      </c>
      <c r="F127" s="170" t="s">
        <v>756</v>
      </c>
      <c r="G127" s="171" t="s">
        <v>145</v>
      </c>
      <c r="H127" s="172">
        <v>54</v>
      </c>
      <c r="I127" s="173"/>
      <c r="J127" s="174">
        <f t="shared" si="20"/>
        <v>0</v>
      </c>
      <c r="K127" s="170" t="s">
        <v>19</v>
      </c>
      <c r="L127" s="175"/>
      <c r="M127" s="176" t="s">
        <v>19</v>
      </c>
      <c r="N127" s="177" t="s">
        <v>40</v>
      </c>
      <c r="P127" s="138">
        <f t="shared" si="21"/>
        <v>0</v>
      </c>
      <c r="Q127" s="138">
        <v>0</v>
      </c>
      <c r="R127" s="138">
        <f t="shared" si="22"/>
        <v>0</v>
      </c>
      <c r="S127" s="138">
        <v>0</v>
      </c>
      <c r="T127" s="139">
        <f t="shared" si="23"/>
        <v>0</v>
      </c>
      <c r="AR127" s="140" t="s">
        <v>185</v>
      </c>
      <c r="AT127" s="140" t="s">
        <v>199</v>
      </c>
      <c r="AU127" s="140" t="s">
        <v>77</v>
      </c>
      <c r="AY127" s="18" t="s">
        <v>130</v>
      </c>
      <c r="BE127" s="141">
        <f t="shared" si="24"/>
        <v>0</v>
      </c>
      <c r="BF127" s="141">
        <f t="shared" si="25"/>
        <v>0</v>
      </c>
      <c r="BG127" s="141">
        <f t="shared" si="26"/>
        <v>0</v>
      </c>
      <c r="BH127" s="141">
        <f t="shared" si="27"/>
        <v>0</v>
      </c>
      <c r="BI127" s="141">
        <f t="shared" si="28"/>
        <v>0</v>
      </c>
      <c r="BJ127" s="18" t="s">
        <v>77</v>
      </c>
      <c r="BK127" s="141">
        <f t="shared" si="29"/>
        <v>0</v>
      </c>
      <c r="BL127" s="18" t="s">
        <v>136</v>
      </c>
      <c r="BM127" s="140" t="s">
        <v>757</v>
      </c>
    </row>
    <row r="128" spans="2:65" s="1" customFormat="1" ht="16.5" customHeight="1">
      <c r="B128" s="33"/>
      <c r="C128" s="168" t="s">
        <v>329</v>
      </c>
      <c r="D128" s="168" t="s">
        <v>199</v>
      </c>
      <c r="E128" s="169" t="s">
        <v>758</v>
      </c>
      <c r="F128" s="170" t="s">
        <v>728</v>
      </c>
      <c r="G128" s="171" t="s">
        <v>651</v>
      </c>
      <c r="H128" s="172">
        <v>9</v>
      </c>
      <c r="I128" s="173"/>
      <c r="J128" s="174">
        <f t="shared" si="20"/>
        <v>0</v>
      </c>
      <c r="K128" s="170" t="s">
        <v>19</v>
      </c>
      <c r="L128" s="175"/>
      <c r="M128" s="176" t="s">
        <v>19</v>
      </c>
      <c r="N128" s="177" t="s">
        <v>40</v>
      </c>
      <c r="P128" s="138">
        <f t="shared" si="21"/>
        <v>0</v>
      </c>
      <c r="Q128" s="138">
        <v>0</v>
      </c>
      <c r="R128" s="138">
        <f t="shared" si="22"/>
        <v>0</v>
      </c>
      <c r="S128" s="138">
        <v>0</v>
      </c>
      <c r="T128" s="139">
        <f t="shared" si="23"/>
        <v>0</v>
      </c>
      <c r="AR128" s="140" t="s">
        <v>185</v>
      </c>
      <c r="AT128" s="140" t="s">
        <v>199</v>
      </c>
      <c r="AU128" s="140" t="s">
        <v>77</v>
      </c>
      <c r="AY128" s="18" t="s">
        <v>130</v>
      </c>
      <c r="BE128" s="141">
        <f t="shared" si="24"/>
        <v>0</v>
      </c>
      <c r="BF128" s="141">
        <f t="shared" si="25"/>
        <v>0</v>
      </c>
      <c r="BG128" s="141">
        <f t="shared" si="26"/>
        <v>0</v>
      </c>
      <c r="BH128" s="141">
        <f t="shared" si="27"/>
        <v>0</v>
      </c>
      <c r="BI128" s="141">
        <f t="shared" si="28"/>
        <v>0</v>
      </c>
      <c r="BJ128" s="18" t="s">
        <v>77</v>
      </c>
      <c r="BK128" s="141">
        <f t="shared" si="29"/>
        <v>0</v>
      </c>
      <c r="BL128" s="18" t="s">
        <v>136</v>
      </c>
      <c r="BM128" s="140" t="s">
        <v>759</v>
      </c>
    </row>
    <row r="129" spans="2:65" s="1" customFormat="1" ht="16.5" customHeight="1">
      <c r="B129" s="33"/>
      <c r="C129" s="168" t="s">
        <v>334</v>
      </c>
      <c r="D129" s="168" t="s">
        <v>199</v>
      </c>
      <c r="E129" s="169" t="s">
        <v>760</v>
      </c>
      <c r="F129" s="170" t="s">
        <v>761</v>
      </c>
      <c r="G129" s="171" t="s">
        <v>651</v>
      </c>
      <c r="H129" s="172">
        <v>9</v>
      </c>
      <c r="I129" s="173"/>
      <c r="J129" s="174">
        <f t="shared" si="20"/>
        <v>0</v>
      </c>
      <c r="K129" s="170" t="s">
        <v>19</v>
      </c>
      <c r="L129" s="175"/>
      <c r="M129" s="176" t="s">
        <v>19</v>
      </c>
      <c r="N129" s="177" t="s">
        <v>40</v>
      </c>
      <c r="P129" s="138">
        <f t="shared" si="21"/>
        <v>0</v>
      </c>
      <c r="Q129" s="138">
        <v>0</v>
      </c>
      <c r="R129" s="138">
        <f t="shared" si="22"/>
        <v>0</v>
      </c>
      <c r="S129" s="138">
        <v>0</v>
      </c>
      <c r="T129" s="139">
        <f t="shared" si="23"/>
        <v>0</v>
      </c>
      <c r="AR129" s="140" t="s">
        <v>185</v>
      </c>
      <c r="AT129" s="140" t="s">
        <v>199</v>
      </c>
      <c r="AU129" s="140" t="s">
        <v>77</v>
      </c>
      <c r="AY129" s="18" t="s">
        <v>130</v>
      </c>
      <c r="BE129" s="141">
        <f t="shared" si="24"/>
        <v>0</v>
      </c>
      <c r="BF129" s="141">
        <f t="shared" si="25"/>
        <v>0</v>
      </c>
      <c r="BG129" s="141">
        <f t="shared" si="26"/>
        <v>0</v>
      </c>
      <c r="BH129" s="141">
        <f t="shared" si="27"/>
        <v>0</v>
      </c>
      <c r="BI129" s="141">
        <f t="shared" si="28"/>
        <v>0</v>
      </c>
      <c r="BJ129" s="18" t="s">
        <v>77</v>
      </c>
      <c r="BK129" s="141">
        <f t="shared" si="29"/>
        <v>0</v>
      </c>
      <c r="BL129" s="18" t="s">
        <v>136</v>
      </c>
      <c r="BM129" s="140" t="s">
        <v>762</v>
      </c>
    </row>
    <row r="130" spans="2:65" s="1" customFormat="1" ht="16.5" customHeight="1">
      <c r="B130" s="33"/>
      <c r="C130" s="168" t="s">
        <v>338</v>
      </c>
      <c r="D130" s="168" t="s">
        <v>199</v>
      </c>
      <c r="E130" s="169" t="s">
        <v>763</v>
      </c>
      <c r="F130" s="170" t="s">
        <v>764</v>
      </c>
      <c r="G130" s="171" t="s">
        <v>651</v>
      </c>
      <c r="H130" s="172">
        <v>9</v>
      </c>
      <c r="I130" s="173"/>
      <c r="J130" s="174">
        <f t="shared" si="20"/>
        <v>0</v>
      </c>
      <c r="K130" s="170" t="s">
        <v>19</v>
      </c>
      <c r="L130" s="175"/>
      <c r="M130" s="176" t="s">
        <v>19</v>
      </c>
      <c r="N130" s="177" t="s">
        <v>40</v>
      </c>
      <c r="P130" s="138">
        <f t="shared" si="21"/>
        <v>0</v>
      </c>
      <c r="Q130" s="138">
        <v>0</v>
      </c>
      <c r="R130" s="138">
        <f t="shared" si="22"/>
        <v>0</v>
      </c>
      <c r="S130" s="138">
        <v>0</v>
      </c>
      <c r="T130" s="139">
        <f t="shared" si="23"/>
        <v>0</v>
      </c>
      <c r="AR130" s="140" t="s">
        <v>185</v>
      </c>
      <c r="AT130" s="140" t="s">
        <v>199</v>
      </c>
      <c r="AU130" s="140" t="s">
        <v>77</v>
      </c>
      <c r="AY130" s="18" t="s">
        <v>130</v>
      </c>
      <c r="BE130" s="141">
        <f t="shared" si="24"/>
        <v>0</v>
      </c>
      <c r="BF130" s="141">
        <f t="shared" si="25"/>
        <v>0</v>
      </c>
      <c r="BG130" s="141">
        <f t="shared" si="26"/>
        <v>0</v>
      </c>
      <c r="BH130" s="141">
        <f t="shared" si="27"/>
        <v>0</v>
      </c>
      <c r="BI130" s="141">
        <f t="shared" si="28"/>
        <v>0</v>
      </c>
      <c r="BJ130" s="18" t="s">
        <v>77</v>
      </c>
      <c r="BK130" s="141">
        <f t="shared" si="29"/>
        <v>0</v>
      </c>
      <c r="BL130" s="18" t="s">
        <v>136</v>
      </c>
      <c r="BM130" s="140" t="s">
        <v>765</v>
      </c>
    </row>
    <row r="131" spans="2:65" s="1" customFormat="1" ht="16.5" customHeight="1">
      <c r="B131" s="33"/>
      <c r="C131" s="168" t="s">
        <v>343</v>
      </c>
      <c r="D131" s="168" t="s">
        <v>199</v>
      </c>
      <c r="E131" s="169" t="s">
        <v>766</v>
      </c>
      <c r="F131" s="170" t="s">
        <v>767</v>
      </c>
      <c r="G131" s="171" t="s">
        <v>651</v>
      </c>
      <c r="H131" s="172">
        <v>10</v>
      </c>
      <c r="I131" s="173"/>
      <c r="J131" s="174">
        <f t="shared" si="20"/>
        <v>0</v>
      </c>
      <c r="K131" s="170" t="s">
        <v>19</v>
      </c>
      <c r="L131" s="175"/>
      <c r="M131" s="176" t="s">
        <v>19</v>
      </c>
      <c r="N131" s="177" t="s">
        <v>40</v>
      </c>
      <c r="P131" s="138">
        <f t="shared" si="21"/>
        <v>0</v>
      </c>
      <c r="Q131" s="138">
        <v>0</v>
      </c>
      <c r="R131" s="138">
        <f t="shared" si="22"/>
        <v>0</v>
      </c>
      <c r="S131" s="138">
        <v>0</v>
      </c>
      <c r="T131" s="139">
        <f t="shared" si="23"/>
        <v>0</v>
      </c>
      <c r="AR131" s="140" t="s">
        <v>185</v>
      </c>
      <c r="AT131" s="140" t="s">
        <v>199</v>
      </c>
      <c r="AU131" s="140" t="s">
        <v>77</v>
      </c>
      <c r="AY131" s="18" t="s">
        <v>130</v>
      </c>
      <c r="BE131" s="141">
        <f t="shared" si="24"/>
        <v>0</v>
      </c>
      <c r="BF131" s="141">
        <f t="shared" si="25"/>
        <v>0</v>
      </c>
      <c r="BG131" s="141">
        <f t="shared" si="26"/>
        <v>0</v>
      </c>
      <c r="BH131" s="141">
        <f t="shared" si="27"/>
        <v>0</v>
      </c>
      <c r="BI131" s="141">
        <f t="shared" si="28"/>
        <v>0</v>
      </c>
      <c r="BJ131" s="18" t="s">
        <v>77</v>
      </c>
      <c r="BK131" s="141">
        <f t="shared" si="29"/>
        <v>0</v>
      </c>
      <c r="BL131" s="18" t="s">
        <v>136</v>
      </c>
      <c r="BM131" s="140" t="s">
        <v>768</v>
      </c>
    </row>
    <row r="132" spans="2:65" s="1" customFormat="1" ht="16.5" customHeight="1">
      <c r="B132" s="33"/>
      <c r="C132" s="168" t="s">
        <v>347</v>
      </c>
      <c r="D132" s="168" t="s">
        <v>199</v>
      </c>
      <c r="E132" s="169" t="s">
        <v>769</v>
      </c>
      <c r="F132" s="170" t="s">
        <v>770</v>
      </c>
      <c r="G132" s="171" t="s">
        <v>157</v>
      </c>
      <c r="H132" s="172">
        <v>13.5</v>
      </c>
      <c r="I132" s="173"/>
      <c r="J132" s="174">
        <f t="shared" si="20"/>
        <v>0</v>
      </c>
      <c r="K132" s="170" t="s">
        <v>19</v>
      </c>
      <c r="L132" s="175"/>
      <c r="M132" s="176" t="s">
        <v>19</v>
      </c>
      <c r="N132" s="177" t="s">
        <v>40</v>
      </c>
      <c r="P132" s="138">
        <f t="shared" si="21"/>
        <v>0</v>
      </c>
      <c r="Q132" s="138">
        <v>0</v>
      </c>
      <c r="R132" s="138">
        <f t="shared" si="22"/>
        <v>0</v>
      </c>
      <c r="S132" s="138">
        <v>0</v>
      </c>
      <c r="T132" s="139">
        <f t="shared" si="23"/>
        <v>0</v>
      </c>
      <c r="AR132" s="140" t="s">
        <v>185</v>
      </c>
      <c r="AT132" s="140" t="s">
        <v>199</v>
      </c>
      <c r="AU132" s="140" t="s">
        <v>77</v>
      </c>
      <c r="AY132" s="18" t="s">
        <v>130</v>
      </c>
      <c r="BE132" s="141">
        <f t="shared" si="24"/>
        <v>0</v>
      </c>
      <c r="BF132" s="141">
        <f t="shared" si="25"/>
        <v>0</v>
      </c>
      <c r="BG132" s="141">
        <f t="shared" si="26"/>
        <v>0</v>
      </c>
      <c r="BH132" s="141">
        <f t="shared" si="27"/>
        <v>0</v>
      </c>
      <c r="BI132" s="141">
        <f t="shared" si="28"/>
        <v>0</v>
      </c>
      <c r="BJ132" s="18" t="s">
        <v>77</v>
      </c>
      <c r="BK132" s="141">
        <f t="shared" si="29"/>
        <v>0</v>
      </c>
      <c r="BL132" s="18" t="s">
        <v>136</v>
      </c>
      <c r="BM132" s="140" t="s">
        <v>771</v>
      </c>
    </row>
    <row r="133" spans="2:65" s="1" customFormat="1" ht="16.5" customHeight="1">
      <c r="B133" s="33"/>
      <c r="C133" s="168" t="s">
        <v>354</v>
      </c>
      <c r="D133" s="168" t="s">
        <v>199</v>
      </c>
      <c r="E133" s="169" t="s">
        <v>772</v>
      </c>
      <c r="F133" s="170" t="s">
        <v>773</v>
      </c>
      <c r="G133" s="171" t="s">
        <v>651</v>
      </c>
      <c r="H133" s="172">
        <v>9</v>
      </c>
      <c r="I133" s="173"/>
      <c r="J133" s="174">
        <f t="shared" si="20"/>
        <v>0</v>
      </c>
      <c r="K133" s="170" t="s">
        <v>19</v>
      </c>
      <c r="L133" s="175"/>
      <c r="M133" s="176" t="s">
        <v>19</v>
      </c>
      <c r="N133" s="177" t="s">
        <v>40</v>
      </c>
      <c r="P133" s="138">
        <f t="shared" si="21"/>
        <v>0</v>
      </c>
      <c r="Q133" s="138">
        <v>0</v>
      </c>
      <c r="R133" s="138">
        <f t="shared" si="22"/>
        <v>0</v>
      </c>
      <c r="S133" s="138">
        <v>0</v>
      </c>
      <c r="T133" s="139">
        <f t="shared" si="23"/>
        <v>0</v>
      </c>
      <c r="AR133" s="140" t="s">
        <v>185</v>
      </c>
      <c r="AT133" s="140" t="s">
        <v>199</v>
      </c>
      <c r="AU133" s="140" t="s">
        <v>77</v>
      </c>
      <c r="AY133" s="18" t="s">
        <v>130</v>
      </c>
      <c r="BE133" s="141">
        <f t="shared" si="24"/>
        <v>0</v>
      </c>
      <c r="BF133" s="141">
        <f t="shared" si="25"/>
        <v>0</v>
      </c>
      <c r="BG133" s="141">
        <f t="shared" si="26"/>
        <v>0</v>
      </c>
      <c r="BH133" s="141">
        <f t="shared" si="27"/>
        <v>0</v>
      </c>
      <c r="BI133" s="141">
        <f t="shared" si="28"/>
        <v>0</v>
      </c>
      <c r="BJ133" s="18" t="s">
        <v>77</v>
      </c>
      <c r="BK133" s="141">
        <f t="shared" si="29"/>
        <v>0</v>
      </c>
      <c r="BL133" s="18" t="s">
        <v>136</v>
      </c>
      <c r="BM133" s="140" t="s">
        <v>774</v>
      </c>
    </row>
    <row r="134" spans="2:65" s="1" customFormat="1" ht="16.5" customHeight="1">
      <c r="B134" s="33"/>
      <c r="C134" s="168" t="s">
        <v>359</v>
      </c>
      <c r="D134" s="168" t="s">
        <v>199</v>
      </c>
      <c r="E134" s="169" t="s">
        <v>775</v>
      </c>
      <c r="F134" s="170" t="s">
        <v>776</v>
      </c>
      <c r="G134" s="171" t="s">
        <v>157</v>
      </c>
      <c r="H134" s="172">
        <v>3</v>
      </c>
      <c r="I134" s="173"/>
      <c r="J134" s="174">
        <f t="shared" si="20"/>
        <v>0</v>
      </c>
      <c r="K134" s="170" t="s">
        <v>19</v>
      </c>
      <c r="L134" s="175"/>
      <c r="M134" s="176" t="s">
        <v>19</v>
      </c>
      <c r="N134" s="177" t="s">
        <v>40</v>
      </c>
      <c r="P134" s="138">
        <f t="shared" si="21"/>
        <v>0</v>
      </c>
      <c r="Q134" s="138">
        <v>0</v>
      </c>
      <c r="R134" s="138">
        <f t="shared" si="22"/>
        <v>0</v>
      </c>
      <c r="S134" s="138">
        <v>0</v>
      </c>
      <c r="T134" s="139">
        <f t="shared" si="23"/>
        <v>0</v>
      </c>
      <c r="AR134" s="140" t="s">
        <v>185</v>
      </c>
      <c r="AT134" s="140" t="s">
        <v>199</v>
      </c>
      <c r="AU134" s="140" t="s">
        <v>77</v>
      </c>
      <c r="AY134" s="18" t="s">
        <v>130</v>
      </c>
      <c r="BE134" s="141">
        <f t="shared" si="24"/>
        <v>0</v>
      </c>
      <c r="BF134" s="141">
        <f t="shared" si="25"/>
        <v>0</v>
      </c>
      <c r="BG134" s="141">
        <f t="shared" si="26"/>
        <v>0</v>
      </c>
      <c r="BH134" s="141">
        <f t="shared" si="27"/>
        <v>0</v>
      </c>
      <c r="BI134" s="141">
        <f t="shared" si="28"/>
        <v>0</v>
      </c>
      <c r="BJ134" s="18" t="s">
        <v>77</v>
      </c>
      <c r="BK134" s="141">
        <f t="shared" si="29"/>
        <v>0</v>
      </c>
      <c r="BL134" s="18" t="s">
        <v>136</v>
      </c>
      <c r="BM134" s="140" t="s">
        <v>777</v>
      </c>
    </row>
    <row r="135" spans="2:65" s="1" customFormat="1" ht="16.5" customHeight="1">
      <c r="B135" s="33"/>
      <c r="C135" s="168" t="s">
        <v>364</v>
      </c>
      <c r="D135" s="168" t="s">
        <v>199</v>
      </c>
      <c r="E135" s="169" t="s">
        <v>778</v>
      </c>
      <c r="F135" s="170" t="s">
        <v>779</v>
      </c>
      <c r="G135" s="171" t="s">
        <v>651</v>
      </c>
      <c r="H135" s="172">
        <v>9</v>
      </c>
      <c r="I135" s="173"/>
      <c r="J135" s="174">
        <f t="shared" si="20"/>
        <v>0</v>
      </c>
      <c r="K135" s="170" t="s">
        <v>19</v>
      </c>
      <c r="L135" s="175"/>
      <c r="M135" s="176" t="s">
        <v>19</v>
      </c>
      <c r="N135" s="177" t="s">
        <v>40</v>
      </c>
      <c r="P135" s="138">
        <f t="shared" si="21"/>
        <v>0</v>
      </c>
      <c r="Q135" s="138">
        <v>0</v>
      </c>
      <c r="R135" s="138">
        <f t="shared" si="22"/>
        <v>0</v>
      </c>
      <c r="S135" s="138">
        <v>0</v>
      </c>
      <c r="T135" s="139">
        <f t="shared" si="23"/>
        <v>0</v>
      </c>
      <c r="AR135" s="140" t="s">
        <v>185</v>
      </c>
      <c r="AT135" s="140" t="s">
        <v>199</v>
      </c>
      <c r="AU135" s="140" t="s">
        <v>77</v>
      </c>
      <c r="AY135" s="18" t="s">
        <v>130</v>
      </c>
      <c r="BE135" s="141">
        <f t="shared" si="24"/>
        <v>0</v>
      </c>
      <c r="BF135" s="141">
        <f t="shared" si="25"/>
        <v>0</v>
      </c>
      <c r="BG135" s="141">
        <f t="shared" si="26"/>
        <v>0</v>
      </c>
      <c r="BH135" s="141">
        <f t="shared" si="27"/>
        <v>0</v>
      </c>
      <c r="BI135" s="141">
        <f t="shared" si="28"/>
        <v>0</v>
      </c>
      <c r="BJ135" s="18" t="s">
        <v>77</v>
      </c>
      <c r="BK135" s="141">
        <f t="shared" si="29"/>
        <v>0</v>
      </c>
      <c r="BL135" s="18" t="s">
        <v>136</v>
      </c>
      <c r="BM135" s="140" t="s">
        <v>780</v>
      </c>
    </row>
    <row r="136" spans="2:65" s="1" customFormat="1" ht="16.5" customHeight="1">
      <c r="B136" s="33"/>
      <c r="C136" s="168" t="s">
        <v>369</v>
      </c>
      <c r="D136" s="168" t="s">
        <v>199</v>
      </c>
      <c r="E136" s="169" t="s">
        <v>781</v>
      </c>
      <c r="F136" s="170" t="s">
        <v>782</v>
      </c>
      <c r="G136" s="171" t="s">
        <v>145</v>
      </c>
      <c r="H136" s="172">
        <v>250</v>
      </c>
      <c r="I136" s="173"/>
      <c r="J136" s="174">
        <f t="shared" si="20"/>
        <v>0</v>
      </c>
      <c r="K136" s="170" t="s">
        <v>19</v>
      </c>
      <c r="L136" s="175"/>
      <c r="M136" s="176" t="s">
        <v>19</v>
      </c>
      <c r="N136" s="177" t="s">
        <v>40</v>
      </c>
      <c r="P136" s="138">
        <f t="shared" si="21"/>
        <v>0</v>
      </c>
      <c r="Q136" s="138">
        <v>0</v>
      </c>
      <c r="R136" s="138">
        <f t="shared" si="22"/>
        <v>0</v>
      </c>
      <c r="S136" s="138">
        <v>0</v>
      </c>
      <c r="T136" s="139">
        <f t="shared" si="23"/>
        <v>0</v>
      </c>
      <c r="AR136" s="140" t="s">
        <v>185</v>
      </c>
      <c r="AT136" s="140" t="s">
        <v>199</v>
      </c>
      <c r="AU136" s="140" t="s">
        <v>77</v>
      </c>
      <c r="AY136" s="18" t="s">
        <v>130</v>
      </c>
      <c r="BE136" s="141">
        <f t="shared" si="24"/>
        <v>0</v>
      </c>
      <c r="BF136" s="141">
        <f t="shared" si="25"/>
        <v>0</v>
      </c>
      <c r="BG136" s="141">
        <f t="shared" si="26"/>
        <v>0</v>
      </c>
      <c r="BH136" s="141">
        <f t="shared" si="27"/>
        <v>0</v>
      </c>
      <c r="BI136" s="141">
        <f t="shared" si="28"/>
        <v>0</v>
      </c>
      <c r="BJ136" s="18" t="s">
        <v>77</v>
      </c>
      <c r="BK136" s="141">
        <f t="shared" si="29"/>
        <v>0</v>
      </c>
      <c r="BL136" s="18" t="s">
        <v>136</v>
      </c>
      <c r="BM136" s="140" t="s">
        <v>783</v>
      </c>
    </row>
    <row r="137" spans="2:65" s="1" customFormat="1" ht="16.5" customHeight="1">
      <c r="B137" s="33"/>
      <c r="C137" s="168" t="s">
        <v>374</v>
      </c>
      <c r="D137" s="168" t="s">
        <v>199</v>
      </c>
      <c r="E137" s="169" t="s">
        <v>784</v>
      </c>
      <c r="F137" s="170" t="s">
        <v>785</v>
      </c>
      <c r="G137" s="171" t="s">
        <v>651</v>
      </c>
      <c r="H137" s="172">
        <v>45</v>
      </c>
      <c r="I137" s="173"/>
      <c r="J137" s="174">
        <f t="shared" si="20"/>
        <v>0</v>
      </c>
      <c r="K137" s="170" t="s">
        <v>19</v>
      </c>
      <c r="L137" s="175"/>
      <c r="M137" s="176" t="s">
        <v>19</v>
      </c>
      <c r="N137" s="177" t="s">
        <v>40</v>
      </c>
      <c r="P137" s="138">
        <f t="shared" si="21"/>
        <v>0</v>
      </c>
      <c r="Q137" s="138">
        <v>0</v>
      </c>
      <c r="R137" s="138">
        <f t="shared" si="22"/>
        <v>0</v>
      </c>
      <c r="S137" s="138">
        <v>0</v>
      </c>
      <c r="T137" s="139">
        <f t="shared" si="23"/>
        <v>0</v>
      </c>
      <c r="AR137" s="140" t="s">
        <v>185</v>
      </c>
      <c r="AT137" s="140" t="s">
        <v>199</v>
      </c>
      <c r="AU137" s="140" t="s">
        <v>77</v>
      </c>
      <c r="AY137" s="18" t="s">
        <v>130</v>
      </c>
      <c r="BE137" s="141">
        <f t="shared" si="24"/>
        <v>0</v>
      </c>
      <c r="BF137" s="141">
        <f t="shared" si="25"/>
        <v>0</v>
      </c>
      <c r="BG137" s="141">
        <f t="shared" si="26"/>
        <v>0</v>
      </c>
      <c r="BH137" s="141">
        <f t="shared" si="27"/>
        <v>0</v>
      </c>
      <c r="BI137" s="141">
        <f t="shared" si="28"/>
        <v>0</v>
      </c>
      <c r="BJ137" s="18" t="s">
        <v>77</v>
      </c>
      <c r="BK137" s="141">
        <f t="shared" si="29"/>
        <v>0</v>
      </c>
      <c r="BL137" s="18" t="s">
        <v>136</v>
      </c>
      <c r="BM137" s="140" t="s">
        <v>786</v>
      </c>
    </row>
    <row r="138" spans="2:65" s="1" customFormat="1" ht="16.5" customHeight="1">
      <c r="B138" s="33"/>
      <c r="C138" s="168" t="s">
        <v>379</v>
      </c>
      <c r="D138" s="168" t="s">
        <v>199</v>
      </c>
      <c r="E138" s="169" t="s">
        <v>787</v>
      </c>
      <c r="F138" s="170" t="s">
        <v>788</v>
      </c>
      <c r="G138" s="171" t="s">
        <v>145</v>
      </c>
      <c r="H138" s="172">
        <v>280</v>
      </c>
      <c r="I138" s="173"/>
      <c r="J138" s="174">
        <f t="shared" si="20"/>
        <v>0</v>
      </c>
      <c r="K138" s="170" t="s">
        <v>19</v>
      </c>
      <c r="L138" s="175"/>
      <c r="M138" s="176" t="s">
        <v>19</v>
      </c>
      <c r="N138" s="177" t="s">
        <v>40</v>
      </c>
      <c r="P138" s="138">
        <f t="shared" si="21"/>
        <v>0</v>
      </c>
      <c r="Q138" s="138">
        <v>0</v>
      </c>
      <c r="R138" s="138">
        <f t="shared" si="22"/>
        <v>0</v>
      </c>
      <c r="S138" s="138">
        <v>0</v>
      </c>
      <c r="T138" s="139">
        <f t="shared" si="23"/>
        <v>0</v>
      </c>
      <c r="AR138" s="140" t="s">
        <v>185</v>
      </c>
      <c r="AT138" s="140" t="s">
        <v>199</v>
      </c>
      <c r="AU138" s="140" t="s">
        <v>77</v>
      </c>
      <c r="AY138" s="18" t="s">
        <v>130</v>
      </c>
      <c r="BE138" s="141">
        <f t="shared" si="24"/>
        <v>0</v>
      </c>
      <c r="BF138" s="141">
        <f t="shared" si="25"/>
        <v>0</v>
      </c>
      <c r="BG138" s="141">
        <f t="shared" si="26"/>
        <v>0</v>
      </c>
      <c r="BH138" s="141">
        <f t="shared" si="27"/>
        <v>0</v>
      </c>
      <c r="BI138" s="141">
        <f t="shared" si="28"/>
        <v>0</v>
      </c>
      <c r="BJ138" s="18" t="s">
        <v>77</v>
      </c>
      <c r="BK138" s="141">
        <f t="shared" si="29"/>
        <v>0</v>
      </c>
      <c r="BL138" s="18" t="s">
        <v>136</v>
      </c>
      <c r="BM138" s="140" t="s">
        <v>789</v>
      </c>
    </row>
    <row r="139" spans="2:65" s="1" customFormat="1" ht="16.5" customHeight="1">
      <c r="B139" s="33"/>
      <c r="C139" s="168" t="s">
        <v>384</v>
      </c>
      <c r="D139" s="168" t="s">
        <v>199</v>
      </c>
      <c r="E139" s="169" t="s">
        <v>790</v>
      </c>
      <c r="F139" s="170" t="s">
        <v>791</v>
      </c>
      <c r="G139" s="171" t="s">
        <v>145</v>
      </c>
      <c r="H139" s="172">
        <v>70</v>
      </c>
      <c r="I139" s="173"/>
      <c r="J139" s="174">
        <f t="shared" si="20"/>
        <v>0</v>
      </c>
      <c r="K139" s="170" t="s">
        <v>19</v>
      </c>
      <c r="L139" s="175"/>
      <c r="M139" s="176" t="s">
        <v>19</v>
      </c>
      <c r="N139" s="177" t="s">
        <v>40</v>
      </c>
      <c r="P139" s="138">
        <f t="shared" si="21"/>
        <v>0</v>
      </c>
      <c r="Q139" s="138">
        <v>0</v>
      </c>
      <c r="R139" s="138">
        <f t="shared" si="22"/>
        <v>0</v>
      </c>
      <c r="S139" s="138">
        <v>0</v>
      </c>
      <c r="T139" s="139">
        <f t="shared" si="23"/>
        <v>0</v>
      </c>
      <c r="AR139" s="140" t="s">
        <v>185</v>
      </c>
      <c r="AT139" s="140" t="s">
        <v>199</v>
      </c>
      <c r="AU139" s="140" t="s">
        <v>77</v>
      </c>
      <c r="AY139" s="18" t="s">
        <v>130</v>
      </c>
      <c r="BE139" s="141">
        <f t="shared" si="24"/>
        <v>0</v>
      </c>
      <c r="BF139" s="141">
        <f t="shared" si="25"/>
        <v>0</v>
      </c>
      <c r="BG139" s="141">
        <f t="shared" si="26"/>
        <v>0</v>
      </c>
      <c r="BH139" s="141">
        <f t="shared" si="27"/>
        <v>0</v>
      </c>
      <c r="BI139" s="141">
        <f t="shared" si="28"/>
        <v>0</v>
      </c>
      <c r="BJ139" s="18" t="s">
        <v>77</v>
      </c>
      <c r="BK139" s="141">
        <f t="shared" si="29"/>
        <v>0</v>
      </c>
      <c r="BL139" s="18" t="s">
        <v>136</v>
      </c>
      <c r="BM139" s="140" t="s">
        <v>792</v>
      </c>
    </row>
    <row r="140" spans="2:65" s="1" customFormat="1" ht="16.5" customHeight="1">
      <c r="B140" s="33"/>
      <c r="C140" s="168" t="s">
        <v>389</v>
      </c>
      <c r="D140" s="168" t="s">
        <v>199</v>
      </c>
      <c r="E140" s="169" t="s">
        <v>793</v>
      </c>
      <c r="F140" s="170" t="s">
        <v>794</v>
      </c>
      <c r="G140" s="171" t="s">
        <v>651</v>
      </c>
      <c r="H140" s="172">
        <v>9</v>
      </c>
      <c r="I140" s="173"/>
      <c r="J140" s="174">
        <f t="shared" si="20"/>
        <v>0</v>
      </c>
      <c r="K140" s="170" t="s">
        <v>19</v>
      </c>
      <c r="L140" s="175"/>
      <c r="M140" s="176" t="s">
        <v>19</v>
      </c>
      <c r="N140" s="177" t="s">
        <v>40</v>
      </c>
      <c r="P140" s="138">
        <f t="shared" si="21"/>
        <v>0</v>
      </c>
      <c r="Q140" s="138">
        <v>0</v>
      </c>
      <c r="R140" s="138">
        <f t="shared" si="22"/>
        <v>0</v>
      </c>
      <c r="S140" s="138">
        <v>0</v>
      </c>
      <c r="T140" s="139">
        <f t="shared" si="23"/>
        <v>0</v>
      </c>
      <c r="AR140" s="140" t="s">
        <v>185</v>
      </c>
      <c r="AT140" s="140" t="s">
        <v>199</v>
      </c>
      <c r="AU140" s="140" t="s">
        <v>77</v>
      </c>
      <c r="AY140" s="18" t="s">
        <v>130</v>
      </c>
      <c r="BE140" s="141">
        <f t="shared" si="24"/>
        <v>0</v>
      </c>
      <c r="BF140" s="141">
        <f t="shared" si="25"/>
        <v>0</v>
      </c>
      <c r="BG140" s="141">
        <f t="shared" si="26"/>
        <v>0</v>
      </c>
      <c r="BH140" s="141">
        <f t="shared" si="27"/>
        <v>0</v>
      </c>
      <c r="BI140" s="141">
        <f t="shared" si="28"/>
        <v>0</v>
      </c>
      <c r="BJ140" s="18" t="s">
        <v>77</v>
      </c>
      <c r="BK140" s="141">
        <f t="shared" si="29"/>
        <v>0</v>
      </c>
      <c r="BL140" s="18" t="s">
        <v>136</v>
      </c>
      <c r="BM140" s="140" t="s">
        <v>795</v>
      </c>
    </row>
    <row r="141" spans="2:65" s="1" customFormat="1" ht="16.5" customHeight="1">
      <c r="B141" s="33"/>
      <c r="C141" s="168" t="s">
        <v>393</v>
      </c>
      <c r="D141" s="168" t="s">
        <v>199</v>
      </c>
      <c r="E141" s="169" t="s">
        <v>796</v>
      </c>
      <c r="F141" s="170" t="s">
        <v>797</v>
      </c>
      <c r="G141" s="171" t="s">
        <v>651</v>
      </c>
      <c r="H141" s="172">
        <v>9</v>
      </c>
      <c r="I141" s="173"/>
      <c r="J141" s="174">
        <f t="shared" si="20"/>
        <v>0</v>
      </c>
      <c r="K141" s="170" t="s">
        <v>19</v>
      </c>
      <c r="L141" s="175"/>
      <c r="M141" s="176" t="s">
        <v>19</v>
      </c>
      <c r="N141" s="177" t="s">
        <v>40</v>
      </c>
      <c r="P141" s="138">
        <f t="shared" si="21"/>
        <v>0</v>
      </c>
      <c r="Q141" s="138">
        <v>0</v>
      </c>
      <c r="R141" s="138">
        <f t="shared" si="22"/>
        <v>0</v>
      </c>
      <c r="S141" s="138">
        <v>0</v>
      </c>
      <c r="T141" s="139">
        <f t="shared" si="23"/>
        <v>0</v>
      </c>
      <c r="AR141" s="140" t="s">
        <v>185</v>
      </c>
      <c r="AT141" s="140" t="s">
        <v>199</v>
      </c>
      <c r="AU141" s="140" t="s">
        <v>77</v>
      </c>
      <c r="AY141" s="18" t="s">
        <v>130</v>
      </c>
      <c r="BE141" s="141">
        <f t="shared" si="24"/>
        <v>0</v>
      </c>
      <c r="BF141" s="141">
        <f t="shared" si="25"/>
        <v>0</v>
      </c>
      <c r="BG141" s="141">
        <f t="shared" si="26"/>
        <v>0</v>
      </c>
      <c r="BH141" s="141">
        <f t="shared" si="27"/>
        <v>0</v>
      </c>
      <c r="BI141" s="141">
        <f t="shared" si="28"/>
        <v>0</v>
      </c>
      <c r="BJ141" s="18" t="s">
        <v>77</v>
      </c>
      <c r="BK141" s="141">
        <f t="shared" si="29"/>
        <v>0</v>
      </c>
      <c r="BL141" s="18" t="s">
        <v>136</v>
      </c>
      <c r="BM141" s="140" t="s">
        <v>798</v>
      </c>
    </row>
    <row r="142" spans="2:65" s="1" customFormat="1" ht="16.5" customHeight="1">
      <c r="B142" s="33"/>
      <c r="C142" s="168" t="s">
        <v>398</v>
      </c>
      <c r="D142" s="168" t="s">
        <v>199</v>
      </c>
      <c r="E142" s="169" t="s">
        <v>799</v>
      </c>
      <c r="F142" s="170" t="s">
        <v>800</v>
      </c>
      <c r="G142" s="171" t="s">
        <v>145</v>
      </c>
      <c r="H142" s="172">
        <v>9</v>
      </c>
      <c r="I142" s="173"/>
      <c r="J142" s="174">
        <f t="shared" si="20"/>
        <v>0</v>
      </c>
      <c r="K142" s="170" t="s">
        <v>19</v>
      </c>
      <c r="L142" s="175"/>
      <c r="M142" s="176" t="s">
        <v>19</v>
      </c>
      <c r="N142" s="177" t="s">
        <v>40</v>
      </c>
      <c r="P142" s="138">
        <f t="shared" si="21"/>
        <v>0</v>
      </c>
      <c r="Q142" s="138">
        <v>0</v>
      </c>
      <c r="R142" s="138">
        <f t="shared" si="22"/>
        <v>0</v>
      </c>
      <c r="S142" s="138">
        <v>0</v>
      </c>
      <c r="T142" s="139">
        <f t="shared" si="23"/>
        <v>0</v>
      </c>
      <c r="AR142" s="140" t="s">
        <v>185</v>
      </c>
      <c r="AT142" s="140" t="s">
        <v>199</v>
      </c>
      <c r="AU142" s="140" t="s">
        <v>77</v>
      </c>
      <c r="AY142" s="18" t="s">
        <v>130</v>
      </c>
      <c r="BE142" s="141">
        <f t="shared" si="24"/>
        <v>0</v>
      </c>
      <c r="BF142" s="141">
        <f t="shared" si="25"/>
        <v>0</v>
      </c>
      <c r="BG142" s="141">
        <f t="shared" si="26"/>
        <v>0</v>
      </c>
      <c r="BH142" s="141">
        <f t="shared" si="27"/>
        <v>0</v>
      </c>
      <c r="BI142" s="141">
        <f t="shared" si="28"/>
        <v>0</v>
      </c>
      <c r="BJ142" s="18" t="s">
        <v>77</v>
      </c>
      <c r="BK142" s="141">
        <f t="shared" si="29"/>
        <v>0</v>
      </c>
      <c r="BL142" s="18" t="s">
        <v>136</v>
      </c>
      <c r="BM142" s="140" t="s">
        <v>801</v>
      </c>
    </row>
    <row r="143" spans="2:65" s="1" customFormat="1" ht="16.5" customHeight="1">
      <c r="B143" s="33"/>
      <c r="C143" s="168" t="s">
        <v>402</v>
      </c>
      <c r="D143" s="168" t="s">
        <v>199</v>
      </c>
      <c r="E143" s="169" t="s">
        <v>802</v>
      </c>
      <c r="F143" s="170" t="s">
        <v>803</v>
      </c>
      <c r="G143" s="171" t="s">
        <v>804</v>
      </c>
      <c r="H143" s="172">
        <v>1</v>
      </c>
      <c r="I143" s="173"/>
      <c r="J143" s="174">
        <f t="shared" si="20"/>
        <v>0</v>
      </c>
      <c r="K143" s="170" t="s">
        <v>19</v>
      </c>
      <c r="L143" s="175"/>
      <c r="M143" s="188" t="s">
        <v>19</v>
      </c>
      <c r="N143" s="189" t="s">
        <v>40</v>
      </c>
      <c r="O143" s="179"/>
      <c r="P143" s="190">
        <f t="shared" si="21"/>
        <v>0</v>
      </c>
      <c r="Q143" s="190">
        <v>0</v>
      </c>
      <c r="R143" s="190">
        <f t="shared" si="22"/>
        <v>0</v>
      </c>
      <c r="S143" s="190">
        <v>0</v>
      </c>
      <c r="T143" s="191">
        <f t="shared" si="23"/>
        <v>0</v>
      </c>
      <c r="AR143" s="140" t="s">
        <v>185</v>
      </c>
      <c r="AT143" s="140" t="s">
        <v>199</v>
      </c>
      <c r="AU143" s="140" t="s">
        <v>77</v>
      </c>
      <c r="AY143" s="18" t="s">
        <v>130</v>
      </c>
      <c r="BE143" s="141">
        <f t="shared" si="24"/>
        <v>0</v>
      </c>
      <c r="BF143" s="141">
        <f t="shared" si="25"/>
        <v>0</v>
      </c>
      <c r="BG143" s="141">
        <f t="shared" si="26"/>
        <v>0</v>
      </c>
      <c r="BH143" s="141">
        <f t="shared" si="27"/>
        <v>0</v>
      </c>
      <c r="BI143" s="141">
        <f t="shared" si="28"/>
        <v>0</v>
      </c>
      <c r="BJ143" s="18" t="s">
        <v>77</v>
      </c>
      <c r="BK143" s="141">
        <f t="shared" si="29"/>
        <v>0</v>
      </c>
      <c r="BL143" s="18" t="s">
        <v>136</v>
      </c>
      <c r="BM143" s="140" t="s">
        <v>805</v>
      </c>
    </row>
    <row r="144" spans="2:65" s="1" customFormat="1" ht="6.95" customHeight="1">
      <c r="B144" s="42"/>
      <c r="C144" s="43"/>
      <c r="D144" s="43"/>
      <c r="E144" s="43"/>
      <c r="F144" s="43"/>
      <c r="G144" s="43"/>
      <c r="H144" s="43"/>
      <c r="I144" s="43"/>
      <c r="J144" s="43"/>
      <c r="K144" s="43"/>
      <c r="L144" s="33"/>
    </row>
  </sheetData>
  <sheetProtection algorithmName="SHA-512" hashValue="AnHtQCZZNtQCu+nqN81lEDHFsanBvkyqGq0c++CKT1x+sJtUpe1Iz9xhJtinxLK3UDP44loXRY5EdQA6F6wKIw==" saltValue="QJet1UZrbYys6g2GbDPeCb4QhAqn3Fe6Q4lPtjgbMfglboO2YirmoIXYSZb/O61iy2WbpmhXRXn+qo70d9XZSg==" spinCount="100000" sheet="1" objects="1" scenarios="1" formatColumns="0" formatRows="0" autoFilter="0"/>
  <autoFilter ref="C82:K143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94" r:id="rId1" xr:uid="{00000000-0004-0000-0300-000000000000}"/>
    <hyperlink ref="F107" r:id="rId2" xr:uid="{00000000-0004-0000-0300-000001000000}"/>
    <hyperlink ref="F109" r:id="rId3" xr:uid="{00000000-0004-0000-0300-000002000000}"/>
    <hyperlink ref="F111" r:id="rId4" xr:uid="{00000000-0004-0000-0300-000003000000}"/>
    <hyperlink ref="F113" r:id="rId5" xr:uid="{00000000-0004-0000-0300-000004000000}"/>
    <hyperlink ref="F115" r:id="rId6" xr:uid="{00000000-0004-0000-0300-00000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0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8" t="s">
        <v>87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79</v>
      </c>
    </row>
    <row r="4" spans="2:46" ht="24.95" customHeight="1">
      <c r="B4" s="21"/>
      <c r="D4" s="22" t="s">
        <v>95</v>
      </c>
      <c r="L4" s="21"/>
      <c r="M4" s="87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2" t="str">
        <f>'Rekapitulace stavby'!K6</f>
        <v>Vrátkov, ulice K Pískovně 2. etapa</v>
      </c>
      <c r="F7" s="323"/>
      <c r="G7" s="323"/>
      <c r="H7" s="323"/>
      <c r="L7" s="21"/>
    </row>
    <row r="8" spans="2:46" s="1" customFormat="1" ht="12" customHeight="1">
      <c r="B8" s="33"/>
      <c r="D8" s="28" t="s">
        <v>99</v>
      </c>
      <c r="L8" s="33"/>
    </row>
    <row r="9" spans="2:46" s="1" customFormat="1" ht="16.5" customHeight="1">
      <c r="B9" s="33"/>
      <c r="E9" s="285" t="s">
        <v>806</v>
      </c>
      <c r="F9" s="324"/>
      <c r="G9" s="324"/>
      <c r="H9" s="324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>
        <f>'Rekapitulace stavby'!AN8</f>
        <v>45709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24</v>
      </c>
      <c r="I14" s="28" t="s">
        <v>25</v>
      </c>
      <c r="J14" s="26" t="str">
        <f>IF('Rekapitulace stavby'!AN10="","",'Rekapitulace stavby'!AN10)</f>
        <v/>
      </c>
      <c r="L14" s="33"/>
    </row>
    <row r="15" spans="2:46" s="1" customFormat="1" ht="18" customHeight="1">
      <c r="B15" s="33"/>
      <c r="E15" s="26" t="str">
        <f>IF('Rekapitulace stavby'!E11="","",'Rekapitulace stavby'!E11)</f>
        <v xml:space="preserve"> </v>
      </c>
      <c r="I15" s="28" t="s">
        <v>27</v>
      </c>
      <c r="J15" s="26" t="str">
        <f>IF('Rekapitulace stavby'!AN11="","",'Rekapitulace stavby'!AN11)</f>
        <v/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28</v>
      </c>
      <c r="I17" s="28" t="s">
        <v>25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5" t="str">
        <f>'Rekapitulace stavby'!E14</f>
        <v>Vyplň údaj</v>
      </c>
      <c r="F18" s="306"/>
      <c r="G18" s="306"/>
      <c r="H18" s="306"/>
      <c r="I18" s="28" t="s">
        <v>27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30</v>
      </c>
      <c r="I20" s="28" t="s">
        <v>25</v>
      </c>
      <c r="J20" s="26" t="str">
        <f>IF('Rekapitulace stavby'!AN16="","",'Rekapitulace stavby'!AN16)</f>
        <v/>
      </c>
      <c r="L20" s="33"/>
    </row>
    <row r="21" spans="2:12" s="1" customFormat="1" ht="18" customHeight="1">
      <c r="B21" s="33"/>
      <c r="E21" s="26" t="str">
        <f>IF('Rekapitulace stavby'!E17="","",'Rekapitulace stavby'!E17)</f>
        <v xml:space="preserve"> </v>
      </c>
      <c r="I21" s="28" t="s">
        <v>27</v>
      </c>
      <c r="J21" s="26" t="str">
        <f>IF('Rekapitulace stavby'!AN17="","",'Rekapitulace stavby'!AN17)</f>
        <v/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32</v>
      </c>
      <c r="I23" s="28" t="s">
        <v>25</v>
      </c>
      <c r="J23" s="26" t="str">
        <f>IF('Rekapitulace stavby'!AN19="","",'Rekapitulace stavby'!AN19)</f>
        <v/>
      </c>
      <c r="L23" s="33"/>
    </row>
    <row r="24" spans="2:12" s="1" customFormat="1" ht="18" customHeight="1">
      <c r="B24" s="33"/>
      <c r="E24" s="26" t="str">
        <f>IF('Rekapitulace stavby'!E20="","",'Rekapitulace stavby'!E20)</f>
        <v xml:space="preserve"> </v>
      </c>
      <c r="I24" s="28" t="s">
        <v>27</v>
      </c>
      <c r="J24" s="26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33</v>
      </c>
      <c r="L26" s="33"/>
    </row>
    <row r="27" spans="2:12" s="7" customFormat="1" ht="16.5" customHeight="1">
      <c r="B27" s="88"/>
      <c r="E27" s="311" t="s">
        <v>19</v>
      </c>
      <c r="F27" s="311"/>
      <c r="G27" s="311"/>
      <c r="H27" s="311"/>
      <c r="L27" s="88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9" t="s">
        <v>35</v>
      </c>
      <c r="J30" s="64">
        <f>ROUND(J84,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37</v>
      </c>
      <c r="I32" s="36" t="s">
        <v>36</v>
      </c>
      <c r="J32" s="36" t="s">
        <v>38</v>
      </c>
      <c r="L32" s="33"/>
    </row>
    <row r="33" spans="2:12" s="1" customFormat="1" ht="14.45" customHeight="1">
      <c r="B33" s="33"/>
      <c r="D33" s="53" t="s">
        <v>39</v>
      </c>
      <c r="E33" s="28" t="s">
        <v>40</v>
      </c>
      <c r="F33" s="90">
        <f>ROUND((SUM(BE84:BE104)),  2)</f>
        <v>0</v>
      </c>
      <c r="I33" s="91">
        <v>0.21</v>
      </c>
      <c r="J33" s="90">
        <f>ROUND(((SUM(BE84:BE104))*I33),  2)</f>
        <v>0</v>
      </c>
      <c r="L33" s="33"/>
    </row>
    <row r="34" spans="2:12" s="1" customFormat="1" ht="14.45" customHeight="1">
      <c r="B34" s="33"/>
      <c r="E34" s="28" t="s">
        <v>41</v>
      </c>
      <c r="F34" s="90">
        <f>ROUND((SUM(BF84:BF104)),  2)</f>
        <v>0</v>
      </c>
      <c r="I34" s="91">
        <v>0.12</v>
      </c>
      <c r="J34" s="90">
        <f>ROUND(((SUM(BF84:BF104))*I34),  2)</f>
        <v>0</v>
      </c>
      <c r="L34" s="33"/>
    </row>
    <row r="35" spans="2:12" s="1" customFormat="1" ht="14.45" hidden="1" customHeight="1">
      <c r="B35" s="33"/>
      <c r="E35" s="28" t="s">
        <v>42</v>
      </c>
      <c r="F35" s="90">
        <f>ROUND((SUM(BG84:BG104)),  2)</f>
        <v>0</v>
      </c>
      <c r="I35" s="91">
        <v>0.21</v>
      </c>
      <c r="J35" s="90">
        <f>0</f>
        <v>0</v>
      </c>
      <c r="L35" s="33"/>
    </row>
    <row r="36" spans="2:12" s="1" customFormat="1" ht="14.45" hidden="1" customHeight="1">
      <c r="B36" s="33"/>
      <c r="E36" s="28" t="s">
        <v>43</v>
      </c>
      <c r="F36" s="90">
        <f>ROUND((SUM(BH84:BH104)),  2)</f>
        <v>0</v>
      </c>
      <c r="I36" s="91">
        <v>0.12</v>
      </c>
      <c r="J36" s="90">
        <f>0</f>
        <v>0</v>
      </c>
      <c r="L36" s="33"/>
    </row>
    <row r="37" spans="2:12" s="1" customFormat="1" ht="14.45" hidden="1" customHeight="1">
      <c r="B37" s="33"/>
      <c r="E37" s="28" t="s">
        <v>44</v>
      </c>
      <c r="F37" s="90">
        <f>ROUND((SUM(BI84:BI104)),  2)</f>
        <v>0</v>
      </c>
      <c r="I37" s="91">
        <v>0</v>
      </c>
      <c r="J37" s="90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2"/>
      <c r="D39" s="93" t="s">
        <v>45</v>
      </c>
      <c r="E39" s="55"/>
      <c r="F39" s="55"/>
      <c r="G39" s="94" t="s">
        <v>46</v>
      </c>
      <c r="H39" s="95" t="s">
        <v>47</v>
      </c>
      <c r="I39" s="55"/>
      <c r="J39" s="96">
        <f>SUM(J30:J37)</f>
        <v>0</v>
      </c>
      <c r="K39" s="97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101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22" t="str">
        <f>E7</f>
        <v>Vrátkov, ulice K Pískovně 2. etapa</v>
      </c>
      <c r="F48" s="323"/>
      <c r="G48" s="323"/>
      <c r="H48" s="323"/>
      <c r="L48" s="33"/>
    </row>
    <row r="49" spans="2:47" s="1" customFormat="1" ht="12" customHeight="1">
      <c r="B49" s="33"/>
      <c r="C49" s="28" t="s">
        <v>99</v>
      </c>
      <c r="L49" s="33"/>
    </row>
    <row r="50" spans="2:47" s="1" customFormat="1" ht="16.5" customHeight="1">
      <c r="B50" s="33"/>
      <c r="E50" s="285" t="str">
        <f>E9</f>
        <v>v - VON</v>
      </c>
      <c r="F50" s="324"/>
      <c r="G50" s="324"/>
      <c r="H50" s="324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Vrátkov</v>
      </c>
      <c r="I52" s="28" t="s">
        <v>23</v>
      </c>
      <c r="J52" s="50">
        <f>IF(J12="","",J12)</f>
        <v>45709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8" t="s">
        <v>24</v>
      </c>
      <c r="F54" s="26" t="str">
        <f>E15</f>
        <v xml:space="preserve"> </v>
      </c>
      <c r="I54" s="28" t="s">
        <v>30</v>
      </c>
      <c r="J54" s="31" t="str">
        <f>E21</f>
        <v xml:space="preserve"> </v>
      </c>
      <c r="L54" s="33"/>
    </row>
    <row r="55" spans="2:47" s="1" customFormat="1" ht="15.2" customHeight="1">
      <c r="B55" s="33"/>
      <c r="C55" s="28" t="s">
        <v>28</v>
      </c>
      <c r="F55" s="26" t="str">
        <f>IF(E18="","",E18)</f>
        <v>Vyplň údaj</v>
      </c>
      <c r="I55" s="28" t="s">
        <v>32</v>
      </c>
      <c r="J55" s="31" t="str">
        <f>E24</f>
        <v xml:space="preserve"> 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8" t="s">
        <v>102</v>
      </c>
      <c r="D57" s="92"/>
      <c r="E57" s="92"/>
      <c r="F57" s="92"/>
      <c r="G57" s="92"/>
      <c r="H57" s="92"/>
      <c r="I57" s="92"/>
      <c r="J57" s="99" t="s">
        <v>103</v>
      </c>
      <c r="K57" s="92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100" t="s">
        <v>67</v>
      </c>
      <c r="J59" s="64">
        <f>J84</f>
        <v>0</v>
      </c>
      <c r="L59" s="33"/>
      <c r="AU59" s="18" t="s">
        <v>104</v>
      </c>
    </row>
    <row r="60" spans="2:47" s="8" customFormat="1" ht="24.95" customHeight="1">
      <c r="B60" s="101"/>
      <c r="D60" s="102" t="s">
        <v>807</v>
      </c>
      <c r="E60" s="103"/>
      <c r="F60" s="103"/>
      <c r="G60" s="103"/>
      <c r="H60" s="103"/>
      <c r="I60" s="103"/>
      <c r="J60" s="104">
        <f>J85</f>
        <v>0</v>
      </c>
      <c r="L60" s="101"/>
    </row>
    <row r="61" spans="2:47" s="9" customFormat="1" ht="19.899999999999999" customHeight="1">
      <c r="B61" s="105"/>
      <c r="D61" s="106" t="s">
        <v>808</v>
      </c>
      <c r="E61" s="107"/>
      <c r="F61" s="107"/>
      <c r="G61" s="107"/>
      <c r="H61" s="107"/>
      <c r="I61" s="107"/>
      <c r="J61" s="108">
        <f>J86</f>
        <v>0</v>
      </c>
      <c r="L61" s="105"/>
    </row>
    <row r="62" spans="2:47" s="9" customFormat="1" ht="19.899999999999999" customHeight="1">
      <c r="B62" s="105"/>
      <c r="D62" s="106" t="s">
        <v>809</v>
      </c>
      <c r="E62" s="107"/>
      <c r="F62" s="107"/>
      <c r="G62" s="107"/>
      <c r="H62" s="107"/>
      <c r="I62" s="107"/>
      <c r="J62" s="108">
        <f>J93</f>
        <v>0</v>
      </c>
      <c r="L62" s="105"/>
    </row>
    <row r="63" spans="2:47" s="9" customFormat="1" ht="19.899999999999999" customHeight="1">
      <c r="B63" s="105"/>
      <c r="D63" s="106" t="s">
        <v>810</v>
      </c>
      <c r="E63" s="107"/>
      <c r="F63" s="107"/>
      <c r="G63" s="107"/>
      <c r="H63" s="107"/>
      <c r="I63" s="107"/>
      <c r="J63" s="108">
        <f>J97</f>
        <v>0</v>
      </c>
      <c r="L63" s="105"/>
    </row>
    <row r="64" spans="2:47" s="9" customFormat="1" ht="19.899999999999999" customHeight="1">
      <c r="B64" s="105"/>
      <c r="D64" s="106" t="s">
        <v>811</v>
      </c>
      <c r="E64" s="107"/>
      <c r="F64" s="107"/>
      <c r="G64" s="107"/>
      <c r="H64" s="107"/>
      <c r="I64" s="107"/>
      <c r="J64" s="108">
        <f>J101</f>
        <v>0</v>
      </c>
      <c r="L64" s="105"/>
    </row>
    <row r="65" spans="2:12" s="1" customFormat="1" ht="21.75" customHeight="1">
      <c r="B65" s="33"/>
      <c r="L65" s="33"/>
    </row>
    <row r="66" spans="2:12" s="1" customFormat="1" ht="6.95" customHeight="1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>
      <c r="B71" s="33"/>
      <c r="C71" s="22" t="s">
        <v>115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16.5" customHeight="1">
      <c r="B74" s="33"/>
      <c r="E74" s="322" t="str">
        <f>E7</f>
        <v>Vrátkov, ulice K Pískovně 2. etapa</v>
      </c>
      <c r="F74" s="323"/>
      <c r="G74" s="323"/>
      <c r="H74" s="323"/>
      <c r="L74" s="33"/>
    </row>
    <row r="75" spans="2:12" s="1" customFormat="1" ht="12" customHeight="1">
      <c r="B75" s="33"/>
      <c r="C75" s="28" t="s">
        <v>99</v>
      </c>
      <c r="L75" s="33"/>
    </row>
    <row r="76" spans="2:12" s="1" customFormat="1" ht="16.5" customHeight="1">
      <c r="B76" s="33"/>
      <c r="E76" s="285" t="str">
        <f>E9</f>
        <v>v - VON</v>
      </c>
      <c r="F76" s="324"/>
      <c r="G76" s="324"/>
      <c r="H76" s="324"/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8" t="s">
        <v>21</v>
      </c>
      <c r="F78" s="26" t="str">
        <f>F12</f>
        <v>Vrátkov</v>
      </c>
      <c r="I78" s="28" t="s">
        <v>23</v>
      </c>
      <c r="J78" s="50">
        <f>IF(J12="","",J12)</f>
        <v>45709</v>
      </c>
      <c r="L78" s="33"/>
    </row>
    <row r="79" spans="2:12" s="1" customFormat="1" ht="6.95" customHeight="1">
      <c r="B79" s="33"/>
      <c r="L79" s="33"/>
    </row>
    <row r="80" spans="2:12" s="1" customFormat="1" ht="15.2" customHeight="1">
      <c r="B80" s="33"/>
      <c r="C80" s="28" t="s">
        <v>24</v>
      </c>
      <c r="F80" s="26" t="str">
        <f>E15</f>
        <v xml:space="preserve"> </v>
      </c>
      <c r="I80" s="28" t="s">
        <v>30</v>
      </c>
      <c r="J80" s="31" t="str">
        <f>E21</f>
        <v xml:space="preserve"> </v>
      </c>
      <c r="L80" s="33"/>
    </row>
    <row r="81" spans="2:65" s="1" customFormat="1" ht="15.2" customHeight="1">
      <c r="B81" s="33"/>
      <c r="C81" s="28" t="s">
        <v>28</v>
      </c>
      <c r="F81" s="26" t="str">
        <f>IF(E18="","",E18)</f>
        <v>Vyplň údaj</v>
      </c>
      <c r="I81" s="28" t="s">
        <v>32</v>
      </c>
      <c r="J81" s="31" t="str">
        <f>E24</f>
        <v xml:space="preserve"> </v>
      </c>
      <c r="L81" s="33"/>
    </row>
    <row r="82" spans="2:65" s="1" customFormat="1" ht="10.35" customHeight="1">
      <c r="B82" s="33"/>
      <c r="L82" s="33"/>
    </row>
    <row r="83" spans="2:65" s="10" customFormat="1" ht="29.25" customHeight="1">
      <c r="B83" s="109"/>
      <c r="C83" s="110" t="s">
        <v>116</v>
      </c>
      <c r="D83" s="111" t="s">
        <v>54</v>
      </c>
      <c r="E83" s="111" t="s">
        <v>50</v>
      </c>
      <c r="F83" s="111" t="s">
        <v>51</v>
      </c>
      <c r="G83" s="111" t="s">
        <v>117</v>
      </c>
      <c r="H83" s="111" t="s">
        <v>118</v>
      </c>
      <c r="I83" s="111" t="s">
        <v>119</v>
      </c>
      <c r="J83" s="111" t="s">
        <v>103</v>
      </c>
      <c r="K83" s="112" t="s">
        <v>120</v>
      </c>
      <c r="L83" s="109"/>
      <c r="M83" s="57" t="s">
        <v>19</v>
      </c>
      <c r="N83" s="58" t="s">
        <v>39</v>
      </c>
      <c r="O83" s="58" t="s">
        <v>121</v>
      </c>
      <c r="P83" s="58" t="s">
        <v>122</v>
      </c>
      <c r="Q83" s="58" t="s">
        <v>123</v>
      </c>
      <c r="R83" s="58" t="s">
        <v>124</v>
      </c>
      <c r="S83" s="58" t="s">
        <v>125</v>
      </c>
      <c r="T83" s="59" t="s">
        <v>126</v>
      </c>
    </row>
    <row r="84" spans="2:65" s="1" customFormat="1" ht="22.9" customHeight="1">
      <c r="B84" s="33"/>
      <c r="C84" s="62" t="s">
        <v>127</v>
      </c>
      <c r="J84" s="113">
        <f>BK84</f>
        <v>0</v>
      </c>
      <c r="L84" s="33"/>
      <c r="M84" s="60"/>
      <c r="N84" s="51"/>
      <c r="O84" s="51"/>
      <c r="P84" s="114">
        <f>P85</f>
        <v>0</v>
      </c>
      <c r="Q84" s="51"/>
      <c r="R84" s="114">
        <f>R85</f>
        <v>0</v>
      </c>
      <c r="S84" s="51"/>
      <c r="T84" s="115">
        <f>T85</f>
        <v>0</v>
      </c>
      <c r="AT84" s="18" t="s">
        <v>68</v>
      </c>
      <c r="AU84" s="18" t="s">
        <v>104</v>
      </c>
      <c r="BK84" s="116">
        <f>BK85</f>
        <v>0</v>
      </c>
    </row>
    <row r="85" spans="2:65" s="11" customFormat="1" ht="25.9" customHeight="1">
      <c r="B85" s="117"/>
      <c r="D85" s="118" t="s">
        <v>68</v>
      </c>
      <c r="E85" s="119" t="s">
        <v>812</v>
      </c>
      <c r="F85" s="119" t="s">
        <v>813</v>
      </c>
      <c r="I85" s="120"/>
      <c r="J85" s="121">
        <f>BK85</f>
        <v>0</v>
      </c>
      <c r="L85" s="117"/>
      <c r="M85" s="122"/>
      <c r="P85" s="123">
        <f>P86+P93+P97+P101</f>
        <v>0</v>
      </c>
      <c r="R85" s="123">
        <f>R86+R93+R97+R101</f>
        <v>0</v>
      </c>
      <c r="T85" s="124">
        <f>T86+T93+T97+T101</f>
        <v>0</v>
      </c>
      <c r="AR85" s="118" t="s">
        <v>164</v>
      </c>
      <c r="AT85" s="125" t="s">
        <v>68</v>
      </c>
      <c r="AU85" s="125" t="s">
        <v>69</v>
      </c>
      <c r="AY85" s="118" t="s">
        <v>130</v>
      </c>
      <c r="BK85" s="126">
        <f>BK86+BK93+BK97+BK101</f>
        <v>0</v>
      </c>
    </row>
    <row r="86" spans="2:65" s="11" customFormat="1" ht="22.9" customHeight="1">
      <c r="B86" s="117"/>
      <c r="D86" s="118" t="s">
        <v>68</v>
      </c>
      <c r="E86" s="127" t="s">
        <v>814</v>
      </c>
      <c r="F86" s="127" t="s">
        <v>815</v>
      </c>
      <c r="I86" s="120"/>
      <c r="J86" s="128">
        <f>BK86</f>
        <v>0</v>
      </c>
      <c r="L86" s="117"/>
      <c r="M86" s="122"/>
      <c r="P86" s="123">
        <f>SUM(P87:P92)</f>
        <v>0</v>
      </c>
      <c r="R86" s="123">
        <f>SUM(R87:R92)</f>
        <v>0</v>
      </c>
      <c r="T86" s="124">
        <f>SUM(T87:T92)</f>
        <v>0</v>
      </c>
      <c r="AR86" s="118" t="s">
        <v>164</v>
      </c>
      <c r="AT86" s="125" t="s">
        <v>68</v>
      </c>
      <c r="AU86" s="125" t="s">
        <v>77</v>
      </c>
      <c r="AY86" s="118" t="s">
        <v>130</v>
      </c>
      <c r="BK86" s="126">
        <f>SUM(BK87:BK92)</f>
        <v>0</v>
      </c>
    </row>
    <row r="87" spans="2:65" s="1" customFormat="1" ht="16.5" customHeight="1">
      <c r="B87" s="33"/>
      <c r="C87" s="129" t="s">
        <v>77</v>
      </c>
      <c r="D87" s="129" t="s">
        <v>132</v>
      </c>
      <c r="E87" s="130" t="s">
        <v>816</v>
      </c>
      <c r="F87" s="131" t="s">
        <v>817</v>
      </c>
      <c r="G87" s="132" t="s">
        <v>804</v>
      </c>
      <c r="H87" s="133">
        <v>1</v>
      </c>
      <c r="I87" s="134"/>
      <c r="J87" s="135">
        <f>ROUND(I87*H87,2)</f>
        <v>0</v>
      </c>
      <c r="K87" s="131" t="s">
        <v>135</v>
      </c>
      <c r="L87" s="33"/>
      <c r="M87" s="136" t="s">
        <v>19</v>
      </c>
      <c r="N87" s="137" t="s">
        <v>40</v>
      </c>
      <c r="P87" s="138">
        <f>O87*H87</f>
        <v>0</v>
      </c>
      <c r="Q87" s="138">
        <v>0</v>
      </c>
      <c r="R87" s="138">
        <f>Q87*H87</f>
        <v>0</v>
      </c>
      <c r="S87" s="138">
        <v>0</v>
      </c>
      <c r="T87" s="139">
        <f>S87*H87</f>
        <v>0</v>
      </c>
      <c r="AR87" s="140" t="s">
        <v>818</v>
      </c>
      <c r="AT87" s="140" t="s">
        <v>132</v>
      </c>
      <c r="AU87" s="140" t="s">
        <v>79</v>
      </c>
      <c r="AY87" s="18" t="s">
        <v>130</v>
      </c>
      <c r="BE87" s="141">
        <f>IF(N87="základní",J87,0)</f>
        <v>0</v>
      </c>
      <c r="BF87" s="141">
        <f>IF(N87="snížená",J87,0)</f>
        <v>0</v>
      </c>
      <c r="BG87" s="141">
        <f>IF(N87="zákl. přenesená",J87,0)</f>
        <v>0</v>
      </c>
      <c r="BH87" s="141">
        <f>IF(N87="sníž. přenesená",J87,0)</f>
        <v>0</v>
      </c>
      <c r="BI87" s="141">
        <f>IF(N87="nulová",J87,0)</f>
        <v>0</v>
      </c>
      <c r="BJ87" s="18" t="s">
        <v>77</v>
      </c>
      <c r="BK87" s="141">
        <f>ROUND(I87*H87,2)</f>
        <v>0</v>
      </c>
      <c r="BL87" s="18" t="s">
        <v>818</v>
      </c>
      <c r="BM87" s="140" t="s">
        <v>819</v>
      </c>
    </row>
    <row r="88" spans="2:65" s="1" customFormat="1" ht="11.25">
      <c r="B88" s="33"/>
      <c r="D88" s="142" t="s">
        <v>138</v>
      </c>
      <c r="F88" s="143" t="s">
        <v>820</v>
      </c>
      <c r="I88" s="144"/>
      <c r="L88" s="33"/>
      <c r="M88" s="145"/>
      <c r="T88" s="54"/>
      <c r="AT88" s="18" t="s">
        <v>138</v>
      </c>
      <c r="AU88" s="18" t="s">
        <v>79</v>
      </c>
    </row>
    <row r="89" spans="2:65" s="1" customFormat="1" ht="19.5">
      <c r="B89" s="33"/>
      <c r="D89" s="147" t="s">
        <v>196</v>
      </c>
      <c r="F89" s="167" t="s">
        <v>821</v>
      </c>
      <c r="I89" s="144"/>
      <c r="L89" s="33"/>
      <c r="M89" s="145"/>
      <c r="T89" s="54"/>
      <c r="AT89" s="18" t="s">
        <v>196</v>
      </c>
      <c r="AU89" s="18" t="s">
        <v>79</v>
      </c>
    </row>
    <row r="90" spans="2:65" s="1" customFormat="1" ht="16.5" customHeight="1">
      <c r="B90" s="33"/>
      <c r="C90" s="129" t="s">
        <v>79</v>
      </c>
      <c r="D90" s="129" t="s">
        <v>132</v>
      </c>
      <c r="E90" s="130" t="s">
        <v>822</v>
      </c>
      <c r="F90" s="131" t="s">
        <v>823</v>
      </c>
      <c r="G90" s="132" t="s">
        <v>804</v>
      </c>
      <c r="H90" s="133">
        <v>1</v>
      </c>
      <c r="I90" s="134"/>
      <c r="J90" s="135">
        <f>ROUND(I90*H90,2)</f>
        <v>0</v>
      </c>
      <c r="K90" s="131" t="s">
        <v>135</v>
      </c>
      <c r="L90" s="33"/>
      <c r="M90" s="136" t="s">
        <v>19</v>
      </c>
      <c r="N90" s="137" t="s">
        <v>40</v>
      </c>
      <c r="P90" s="138">
        <f>O90*H90</f>
        <v>0</v>
      </c>
      <c r="Q90" s="138">
        <v>0</v>
      </c>
      <c r="R90" s="138">
        <f>Q90*H90</f>
        <v>0</v>
      </c>
      <c r="S90" s="138">
        <v>0</v>
      </c>
      <c r="T90" s="139">
        <f>S90*H90</f>
        <v>0</v>
      </c>
      <c r="AR90" s="140" t="s">
        <v>818</v>
      </c>
      <c r="AT90" s="140" t="s">
        <v>132</v>
      </c>
      <c r="AU90" s="140" t="s">
        <v>79</v>
      </c>
      <c r="AY90" s="18" t="s">
        <v>130</v>
      </c>
      <c r="BE90" s="141">
        <f>IF(N90="základní",J90,0)</f>
        <v>0</v>
      </c>
      <c r="BF90" s="141">
        <f>IF(N90="snížená",J90,0)</f>
        <v>0</v>
      </c>
      <c r="BG90" s="141">
        <f>IF(N90="zákl. přenesená",J90,0)</f>
        <v>0</v>
      </c>
      <c r="BH90" s="141">
        <f>IF(N90="sníž. přenesená",J90,0)</f>
        <v>0</v>
      </c>
      <c r="BI90" s="141">
        <f>IF(N90="nulová",J90,0)</f>
        <v>0</v>
      </c>
      <c r="BJ90" s="18" t="s">
        <v>77</v>
      </c>
      <c r="BK90" s="141">
        <f>ROUND(I90*H90,2)</f>
        <v>0</v>
      </c>
      <c r="BL90" s="18" t="s">
        <v>818</v>
      </c>
      <c r="BM90" s="140" t="s">
        <v>824</v>
      </c>
    </row>
    <row r="91" spans="2:65" s="1" customFormat="1" ht="11.25">
      <c r="B91" s="33"/>
      <c r="D91" s="142" t="s">
        <v>138</v>
      </c>
      <c r="F91" s="143" t="s">
        <v>825</v>
      </c>
      <c r="I91" s="144"/>
      <c r="L91" s="33"/>
      <c r="M91" s="145"/>
      <c r="T91" s="54"/>
      <c r="AT91" s="18" t="s">
        <v>138</v>
      </c>
      <c r="AU91" s="18" t="s">
        <v>79</v>
      </c>
    </row>
    <row r="92" spans="2:65" s="1" customFormat="1" ht="48.75">
      <c r="B92" s="33"/>
      <c r="D92" s="147" t="s">
        <v>196</v>
      </c>
      <c r="F92" s="167" t="s">
        <v>826</v>
      </c>
      <c r="I92" s="144"/>
      <c r="L92" s="33"/>
      <c r="M92" s="145"/>
      <c r="T92" s="54"/>
      <c r="AT92" s="18" t="s">
        <v>196</v>
      </c>
      <c r="AU92" s="18" t="s">
        <v>79</v>
      </c>
    </row>
    <row r="93" spans="2:65" s="11" customFormat="1" ht="22.9" customHeight="1">
      <c r="B93" s="117"/>
      <c r="D93" s="118" t="s">
        <v>68</v>
      </c>
      <c r="E93" s="127" t="s">
        <v>827</v>
      </c>
      <c r="F93" s="127" t="s">
        <v>828</v>
      </c>
      <c r="I93" s="120"/>
      <c r="J93" s="128">
        <f>BK93</f>
        <v>0</v>
      </c>
      <c r="L93" s="117"/>
      <c r="M93" s="122"/>
      <c r="P93" s="123">
        <f>SUM(P94:P96)</f>
        <v>0</v>
      </c>
      <c r="R93" s="123">
        <f>SUM(R94:R96)</f>
        <v>0</v>
      </c>
      <c r="T93" s="124">
        <f>SUM(T94:T96)</f>
        <v>0</v>
      </c>
      <c r="AR93" s="118" t="s">
        <v>164</v>
      </c>
      <c r="AT93" s="125" t="s">
        <v>68</v>
      </c>
      <c r="AU93" s="125" t="s">
        <v>77</v>
      </c>
      <c r="AY93" s="118" t="s">
        <v>130</v>
      </c>
      <c r="BK93" s="126">
        <f>SUM(BK94:BK96)</f>
        <v>0</v>
      </c>
    </row>
    <row r="94" spans="2:65" s="1" customFormat="1" ht="16.5" customHeight="1">
      <c r="B94" s="33"/>
      <c r="C94" s="129" t="s">
        <v>149</v>
      </c>
      <c r="D94" s="129" t="s">
        <v>132</v>
      </c>
      <c r="E94" s="130" t="s">
        <v>829</v>
      </c>
      <c r="F94" s="131" t="s">
        <v>828</v>
      </c>
      <c r="G94" s="132" t="s">
        <v>804</v>
      </c>
      <c r="H94" s="133">
        <v>1</v>
      </c>
      <c r="I94" s="134"/>
      <c r="J94" s="135">
        <f>ROUND(I94*H94,2)</f>
        <v>0</v>
      </c>
      <c r="K94" s="131" t="s">
        <v>135</v>
      </c>
      <c r="L94" s="33"/>
      <c r="M94" s="136" t="s">
        <v>19</v>
      </c>
      <c r="N94" s="137" t="s">
        <v>40</v>
      </c>
      <c r="P94" s="138">
        <f>O94*H94</f>
        <v>0</v>
      </c>
      <c r="Q94" s="138">
        <v>0</v>
      </c>
      <c r="R94" s="138">
        <f>Q94*H94</f>
        <v>0</v>
      </c>
      <c r="S94" s="138">
        <v>0</v>
      </c>
      <c r="T94" s="139">
        <f>S94*H94</f>
        <v>0</v>
      </c>
      <c r="AR94" s="140" t="s">
        <v>818</v>
      </c>
      <c r="AT94" s="140" t="s">
        <v>132</v>
      </c>
      <c r="AU94" s="140" t="s">
        <v>79</v>
      </c>
      <c r="AY94" s="18" t="s">
        <v>130</v>
      </c>
      <c r="BE94" s="141">
        <f>IF(N94="základní",J94,0)</f>
        <v>0</v>
      </c>
      <c r="BF94" s="141">
        <f>IF(N94="snížená",J94,0)</f>
        <v>0</v>
      </c>
      <c r="BG94" s="141">
        <f>IF(N94="zákl. přenesená",J94,0)</f>
        <v>0</v>
      </c>
      <c r="BH94" s="141">
        <f>IF(N94="sníž. přenesená",J94,0)</f>
        <v>0</v>
      </c>
      <c r="BI94" s="141">
        <f>IF(N94="nulová",J94,0)</f>
        <v>0</v>
      </c>
      <c r="BJ94" s="18" t="s">
        <v>77</v>
      </c>
      <c r="BK94" s="141">
        <f>ROUND(I94*H94,2)</f>
        <v>0</v>
      </c>
      <c r="BL94" s="18" t="s">
        <v>818</v>
      </c>
      <c r="BM94" s="140" t="s">
        <v>830</v>
      </c>
    </row>
    <row r="95" spans="2:65" s="1" customFormat="1" ht="11.25">
      <c r="B95" s="33"/>
      <c r="D95" s="142" t="s">
        <v>138</v>
      </c>
      <c r="F95" s="143" t="s">
        <v>831</v>
      </c>
      <c r="I95" s="144"/>
      <c r="L95" s="33"/>
      <c r="M95" s="145"/>
      <c r="T95" s="54"/>
      <c r="AT95" s="18" t="s">
        <v>138</v>
      </c>
      <c r="AU95" s="18" t="s">
        <v>79</v>
      </c>
    </row>
    <row r="96" spans="2:65" s="1" customFormat="1" ht="19.5">
      <c r="B96" s="33"/>
      <c r="D96" s="147" t="s">
        <v>196</v>
      </c>
      <c r="F96" s="167" t="s">
        <v>832</v>
      </c>
      <c r="I96" s="144"/>
      <c r="L96" s="33"/>
      <c r="M96" s="145"/>
      <c r="T96" s="54"/>
      <c r="AT96" s="18" t="s">
        <v>196</v>
      </c>
      <c r="AU96" s="18" t="s">
        <v>79</v>
      </c>
    </row>
    <row r="97" spans="2:65" s="11" customFormat="1" ht="22.9" customHeight="1">
      <c r="B97" s="117"/>
      <c r="D97" s="118" t="s">
        <v>68</v>
      </c>
      <c r="E97" s="127" t="s">
        <v>833</v>
      </c>
      <c r="F97" s="127" t="s">
        <v>834</v>
      </c>
      <c r="I97" s="120"/>
      <c r="J97" s="128">
        <f>BK97</f>
        <v>0</v>
      </c>
      <c r="L97" s="117"/>
      <c r="M97" s="122"/>
      <c r="P97" s="123">
        <f>SUM(P98:P100)</f>
        <v>0</v>
      </c>
      <c r="R97" s="123">
        <f>SUM(R98:R100)</f>
        <v>0</v>
      </c>
      <c r="T97" s="124">
        <f>SUM(T98:T100)</f>
        <v>0</v>
      </c>
      <c r="AR97" s="118" t="s">
        <v>164</v>
      </c>
      <c r="AT97" s="125" t="s">
        <v>68</v>
      </c>
      <c r="AU97" s="125" t="s">
        <v>77</v>
      </c>
      <c r="AY97" s="118" t="s">
        <v>130</v>
      </c>
      <c r="BK97" s="126">
        <f>SUM(BK98:BK100)</f>
        <v>0</v>
      </c>
    </row>
    <row r="98" spans="2:65" s="1" customFormat="1" ht="16.5" customHeight="1">
      <c r="B98" s="33"/>
      <c r="C98" s="129" t="s">
        <v>136</v>
      </c>
      <c r="D98" s="129" t="s">
        <v>132</v>
      </c>
      <c r="E98" s="130" t="s">
        <v>835</v>
      </c>
      <c r="F98" s="131" t="s">
        <v>834</v>
      </c>
      <c r="G98" s="132" t="s">
        <v>804</v>
      </c>
      <c r="H98" s="133">
        <v>1</v>
      </c>
      <c r="I98" s="134"/>
      <c r="J98" s="135">
        <f>ROUND(I98*H98,2)</f>
        <v>0</v>
      </c>
      <c r="K98" s="131" t="s">
        <v>135</v>
      </c>
      <c r="L98" s="33"/>
      <c r="M98" s="136" t="s">
        <v>19</v>
      </c>
      <c r="N98" s="137" t="s">
        <v>40</v>
      </c>
      <c r="P98" s="138">
        <f>O98*H98</f>
        <v>0</v>
      </c>
      <c r="Q98" s="138">
        <v>0</v>
      </c>
      <c r="R98" s="138">
        <f>Q98*H98</f>
        <v>0</v>
      </c>
      <c r="S98" s="138">
        <v>0</v>
      </c>
      <c r="T98" s="139">
        <f>S98*H98</f>
        <v>0</v>
      </c>
      <c r="AR98" s="140" t="s">
        <v>818</v>
      </c>
      <c r="AT98" s="140" t="s">
        <v>132</v>
      </c>
      <c r="AU98" s="140" t="s">
        <v>79</v>
      </c>
      <c r="AY98" s="18" t="s">
        <v>130</v>
      </c>
      <c r="BE98" s="141">
        <f>IF(N98="základní",J98,0)</f>
        <v>0</v>
      </c>
      <c r="BF98" s="141">
        <f>IF(N98="snížená",J98,0)</f>
        <v>0</v>
      </c>
      <c r="BG98" s="141">
        <f>IF(N98="zákl. přenesená",J98,0)</f>
        <v>0</v>
      </c>
      <c r="BH98" s="141">
        <f>IF(N98="sníž. přenesená",J98,0)</f>
        <v>0</v>
      </c>
      <c r="BI98" s="141">
        <f>IF(N98="nulová",J98,0)</f>
        <v>0</v>
      </c>
      <c r="BJ98" s="18" t="s">
        <v>77</v>
      </c>
      <c r="BK98" s="141">
        <f>ROUND(I98*H98,2)</f>
        <v>0</v>
      </c>
      <c r="BL98" s="18" t="s">
        <v>818</v>
      </c>
      <c r="BM98" s="140" t="s">
        <v>836</v>
      </c>
    </row>
    <row r="99" spans="2:65" s="1" customFormat="1" ht="11.25">
      <c r="B99" s="33"/>
      <c r="D99" s="142" t="s">
        <v>138</v>
      </c>
      <c r="F99" s="143" t="s">
        <v>837</v>
      </c>
      <c r="I99" s="144"/>
      <c r="L99" s="33"/>
      <c r="M99" s="145"/>
      <c r="T99" s="54"/>
      <c r="AT99" s="18" t="s">
        <v>138</v>
      </c>
      <c r="AU99" s="18" t="s">
        <v>79</v>
      </c>
    </row>
    <row r="100" spans="2:65" s="1" customFormat="1" ht="29.25">
      <c r="B100" s="33"/>
      <c r="D100" s="147" t="s">
        <v>196</v>
      </c>
      <c r="F100" s="167" t="s">
        <v>838</v>
      </c>
      <c r="I100" s="144"/>
      <c r="L100" s="33"/>
      <c r="M100" s="145"/>
      <c r="T100" s="54"/>
      <c r="AT100" s="18" t="s">
        <v>196</v>
      </c>
      <c r="AU100" s="18" t="s">
        <v>79</v>
      </c>
    </row>
    <row r="101" spans="2:65" s="11" customFormat="1" ht="22.9" customHeight="1">
      <c r="B101" s="117"/>
      <c r="D101" s="118" t="s">
        <v>68</v>
      </c>
      <c r="E101" s="127" t="s">
        <v>839</v>
      </c>
      <c r="F101" s="127" t="s">
        <v>840</v>
      </c>
      <c r="I101" s="120"/>
      <c r="J101" s="128">
        <f>BK101</f>
        <v>0</v>
      </c>
      <c r="L101" s="117"/>
      <c r="M101" s="122"/>
      <c r="P101" s="123">
        <f>SUM(P102:P104)</f>
        <v>0</v>
      </c>
      <c r="R101" s="123">
        <f>SUM(R102:R104)</f>
        <v>0</v>
      </c>
      <c r="T101" s="124">
        <f>SUM(T102:T104)</f>
        <v>0</v>
      </c>
      <c r="AR101" s="118" t="s">
        <v>164</v>
      </c>
      <c r="AT101" s="125" t="s">
        <v>68</v>
      </c>
      <c r="AU101" s="125" t="s">
        <v>77</v>
      </c>
      <c r="AY101" s="118" t="s">
        <v>130</v>
      </c>
      <c r="BK101" s="126">
        <f>SUM(BK102:BK104)</f>
        <v>0</v>
      </c>
    </row>
    <row r="102" spans="2:65" s="1" customFormat="1" ht="16.5" customHeight="1">
      <c r="B102" s="33"/>
      <c r="C102" s="129" t="s">
        <v>164</v>
      </c>
      <c r="D102" s="129" t="s">
        <v>132</v>
      </c>
      <c r="E102" s="130" t="s">
        <v>841</v>
      </c>
      <c r="F102" s="131" t="s">
        <v>840</v>
      </c>
      <c r="G102" s="132" t="s">
        <v>804</v>
      </c>
      <c r="H102" s="133">
        <v>1</v>
      </c>
      <c r="I102" s="134"/>
      <c r="J102" s="135">
        <f>ROUND(I102*H102,2)</f>
        <v>0</v>
      </c>
      <c r="K102" s="131" t="s">
        <v>135</v>
      </c>
      <c r="L102" s="33"/>
      <c r="M102" s="136" t="s">
        <v>19</v>
      </c>
      <c r="N102" s="137" t="s">
        <v>40</v>
      </c>
      <c r="P102" s="138">
        <f>O102*H102</f>
        <v>0</v>
      </c>
      <c r="Q102" s="138">
        <v>0</v>
      </c>
      <c r="R102" s="138">
        <f>Q102*H102</f>
        <v>0</v>
      </c>
      <c r="S102" s="138">
        <v>0</v>
      </c>
      <c r="T102" s="139">
        <f>S102*H102</f>
        <v>0</v>
      </c>
      <c r="AR102" s="140" t="s">
        <v>818</v>
      </c>
      <c r="AT102" s="140" t="s">
        <v>132</v>
      </c>
      <c r="AU102" s="140" t="s">
        <v>79</v>
      </c>
      <c r="AY102" s="18" t="s">
        <v>130</v>
      </c>
      <c r="BE102" s="141">
        <f>IF(N102="základní",J102,0)</f>
        <v>0</v>
      </c>
      <c r="BF102" s="141">
        <f>IF(N102="snížená",J102,0)</f>
        <v>0</v>
      </c>
      <c r="BG102" s="141">
        <f>IF(N102="zákl. přenesená",J102,0)</f>
        <v>0</v>
      </c>
      <c r="BH102" s="141">
        <f>IF(N102="sníž. přenesená",J102,0)</f>
        <v>0</v>
      </c>
      <c r="BI102" s="141">
        <f>IF(N102="nulová",J102,0)</f>
        <v>0</v>
      </c>
      <c r="BJ102" s="18" t="s">
        <v>77</v>
      </c>
      <c r="BK102" s="141">
        <f>ROUND(I102*H102,2)</f>
        <v>0</v>
      </c>
      <c r="BL102" s="18" t="s">
        <v>818</v>
      </c>
      <c r="BM102" s="140" t="s">
        <v>842</v>
      </c>
    </row>
    <row r="103" spans="2:65" s="1" customFormat="1" ht="11.25">
      <c r="B103" s="33"/>
      <c r="D103" s="142" t="s">
        <v>138</v>
      </c>
      <c r="F103" s="143" t="s">
        <v>843</v>
      </c>
      <c r="I103" s="144"/>
      <c r="L103" s="33"/>
      <c r="M103" s="145"/>
      <c r="T103" s="54"/>
      <c r="AT103" s="18" t="s">
        <v>138</v>
      </c>
      <c r="AU103" s="18" t="s">
        <v>79</v>
      </c>
    </row>
    <row r="104" spans="2:65" s="1" customFormat="1" ht="29.25">
      <c r="B104" s="33"/>
      <c r="D104" s="147" t="s">
        <v>196</v>
      </c>
      <c r="F104" s="167" t="s">
        <v>844</v>
      </c>
      <c r="I104" s="144"/>
      <c r="L104" s="33"/>
      <c r="M104" s="178"/>
      <c r="N104" s="179"/>
      <c r="O104" s="179"/>
      <c r="P104" s="179"/>
      <c r="Q104" s="179"/>
      <c r="R104" s="179"/>
      <c r="S104" s="179"/>
      <c r="T104" s="180"/>
      <c r="AT104" s="18" t="s">
        <v>196</v>
      </c>
      <c r="AU104" s="18" t="s">
        <v>79</v>
      </c>
    </row>
    <row r="105" spans="2:65" s="1" customFormat="1" ht="6.95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33"/>
    </row>
  </sheetData>
  <sheetProtection algorithmName="SHA-512" hashValue="jOl78TRxTyLIOKQ7s7fWrjEM3XzmHxfp6zWiWNk47QUr/1esCNMixr6A+VntKZUZ3X+nGwO9FYgqlnQMTN0HOg==" saltValue="acL4HnNRVyOQbbdHdRwo567YXobAdTH0EbiHx30IcYwgEeAbXH2M5tw32UQsJMcgzlZ/nNcm3nAMuEEW69GQ9w==" spinCount="100000" sheet="1" objects="1" scenarios="1" formatColumns="0" formatRows="0" autoFilter="0"/>
  <autoFilter ref="C83:K104" xr:uid="{00000000-0009-0000-0000-000004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400-000000000000}"/>
    <hyperlink ref="F91" r:id="rId2" xr:uid="{00000000-0004-0000-0400-000001000000}"/>
    <hyperlink ref="F95" r:id="rId3" xr:uid="{00000000-0004-0000-0400-000002000000}"/>
    <hyperlink ref="F99" r:id="rId4" xr:uid="{00000000-0004-0000-0400-000003000000}"/>
    <hyperlink ref="F103" r:id="rId5" xr:uid="{00000000-0004-0000-04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70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25" customWidth="1"/>
    <col min="4" max="4" width="130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9"/>
      <c r="C3" s="20"/>
      <c r="D3" s="20"/>
      <c r="E3" s="20"/>
      <c r="F3" s="20"/>
      <c r="G3" s="20"/>
      <c r="H3" s="21"/>
    </row>
    <row r="4" spans="2:8" ht="24.95" customHeight="1">
      <c r="B4" s="21"/>
      <c r="C4" s="22" t="s">
        <v>845</v>
      </c>
      <c r="H4" s="21"/>
    </row>
    <row r="5" spans="2:8" ht="12" customHeight="1">
      <c r="B5" s="21"/>
      <c r="C5" s="25" t="s">
        <v>13</v>
      </c>
      <c r="D5" s="311" t="s">
        <v>14</v>
      </c>
      <c r="E5" s="307"/>
      <c r="F5" s="307"/>
      <c r="H5" s="21"/>
    </row>
    <row r="6" spans="2:8" ht="36.950000000000003" customHeight="1">
      <c r="B6" s="21"/>
      <c r="C6" s="27" t="s">
        <v>16</v>
      </c>
      <c r="D6" s="308" t="s">
        <v>17</v>
      </c>
      <c r="E6" s="307"/>
      <c r="F6" s="307"/>
      <c r="H6" s="21"/>
    </row>
    <row r="7" spans="2:8" ht="16.5" customHeight="1">
      <c r="B7" s="21"/>
      <c r="C7" s="28" t="s">
        <v>23</v>
      </c>
      <c r="D7" s="50">
        <f>'Rekapitulace stavby'!AN8</f>
        <v>45709</v>
      </c>
      <c r="H7" s="21"/>
    </row>
    <row r="8" spans="2:8" s="1" customFormat="1" ht="10.9" customHeight="1">
      <c r="B8" s="33"/>
      <c r="H8" s="33"/>
    </row>
    <row r="9" spans="2:8" s="10" customFormat="1" ht="29.25" customHeight="1">
      <c r="B9" s="109"/>
      <c r="C9" s="110" t="s">
        <v>50</v>
      </c>
      <c r="D9" s="111" t="s">
        <v>51</v>
      </c>
      <c r="E9" s="111" t="s">
        <v>117</v>
      </c>
      <c r="F9" s="112" t="s">
        <v>846</v>
      </c>
      <c r="H9" s="109"/>
    </row>
    <row r="10" spans="2:8" s="1" customFormat="1" ht="26.45" customHeight="1">
      <c r="B10" s="33"/>
      <c r="C10" s="192" t="s">
        <v>74</v>
      </c>
      <c r="D10" s="192" t="s">
        <v>75</v>
      </c>
      <c r="H10" s="33"/>
    </row>
    <row r="11" spans="2:8" s="1" customFormat="1" ht="16.899999999999999" customHeight="1">
      <c r="B11" s="33"/>
      <c r="C11" s="193" t="s">
        <v>88</v>
      </c>
      <c r="D11" s="194" t="s">
        <v>89</v>
      </c>
      <c r="E11" s="195" t="s">
        <v>90</v>
      </c>
      <c r="F11" s="196">
        <v>887.1</v>
      </c>
      <c r="H11" s="33"/>
    </row>
    <row r="12" spans="2:8" s="1" customFormat="1" ht="16.899999999999999" customHeight="1">
      <c r="B12" s="33"/>
      <c r="C12" s="197" t="s">
        <v>19</v>
      </c>
      <c r="D12" s="197" t="s">
        <v>847</v>
      </c>
      <c r="E12" s="18" t="s">
        <v>19</v>
      </c>
      <c r="F12" s="198">
        <v>772.8</v>
      </c>
      <c r="H12" s="33"/>
    </row>
    <row r="13" spans="2:8" s="1" customFormat="1" ht="16.899999999999999" customHeight="1">
      <c r="B13" s="33"/>
      <c r="C13" s="197" t="s">
        <v>19</v>
      </c>
      <c r="D13" s="197" t="s">
        <v>848</v>
      </c>
      <c r="E13" s="18" t="s">
        <v>19</v>
      </c>
      <c r="F13" s="198">
        <v>114.3</v>
      </c>
      <c r="H13" s="33"/>
    </row>
    <row r="14" spans="2:8" s="1" customFormat="1" ht="16.899999999999999" customHeight="1">
      <c r="B14" s="33"/>
      <c r="C14" s="197" t="s">
        <v>88</v>
      </c>
      <c r="D14" s="197" t="s">
        <v>565</v>
      </c>
      <c r="E14" s="18" t="s">
        <v>19</v>
      </c>
      <c r="F14" s="198">
        <v>887.1</v>
      </c>
      <c r="H14" s="33"/>
    </row>
    <row r="15" spans="2:8" s="1" customFormat="1" ht="16.899999999999999" customHeight="1">
      <c r="B15" s="33"/>
      <c r="C15" s="199" t="s">
        <v>849</v>
      </c>
      <c r="H15" s="33"/>
    </row>
    <row r="16" spans="2:8" s="1" customFormat="1" ht="16.899999999999999" customHeight="1">
      <c r="B16" s="33"/>
      <c r="C16" s="197" t="s">
        <v>260</v>
      </c>
      <c r="D16" s="197" t="s">
        <v>850</v>
      </c>
      <c r="E16" s="18" t="s">
        <v>90</v>
      </c>
      <c r="F16" s="198">
        <v>954.8</v>
      </c>
      <c r="H16" s="33"/>
    </row>
    <row r="17" spans="2:8" s="1" customFormat="1" ht="16.899999999999999" customHeight="1">
      <c r="B17" s="33"/>
      <c r="C17" s="197" t="s">
        <v>267</v>
      </c>
      <c r="D17" s="197" t="s">
        <v>851</v>
      </c>
      <c r="E17" s="18" t="s">
        <v>90</v>
      </c>
      <c r="F17" s="198">
        <v>887.1</v>
      </c>
      <c r="H17" s="33"/>
    </row>
    <row r="18" spans="2:8" s="1" customFormat="1" ht="16.899999999999999" customHeight="1">
      <c r="B18" s="33"/>
      <c r="C18" s="197" t="s">
        <v>273</v>
      </c>
      <c r="D18" s="197" t="s">
        <v>852</v>
      </c>
      <c r="E18" s="18" t="s">
        <v>90</v>
      </c>
      <c r="F18" s="198">
        <v>887.1</v>
      </c>
      <c r="H18" s="33"/>
    </row>
    <row r="19" spans="2:8" s="1" customFormat="1" ht="16.899999999999999" customHeight="1">
      <c r="B19" s="33"/>
      <c r="C19" s="197" t="s">
        <v>278</v>
      </c>
      <c r="D19" s="197" t="s">
        <v>853</v>
      </c>
      <c r="E19" s="18" t="s">
        <v>90</v>
      </c>
      <c r="F19" s="198">
        <v>887.1</v>
      </c>
      <c r="H19" s="33"/>
    </row>
    <row r="20" spans="2:8" s="1" customFormat="1" ht="16.899999999999999" customHeight="1">
      <c r="B20" s="33"/>
      <c r="C20" s="197" t="s">
        <v>283</v>
      </c>
      <c r="D20" s="197" t="s">
        <v>854</v>
      </c>
      <c r="E20" s="18" t="s">
        <v>90</v>
      </c>
      <c r="F20" s="198">
        <v>887.1</v>
      </c>
      <c r="H20" s="33"/>
    </row>
    <row r="21" spans="2:8" s="1" customFormat="1" ht="16.899999999999999" customHeight="1">
      <c r="B21" s="33"/>
      <c r="C21" s="193" t="s">
        <v>92</v>
      </c>
      <c r="D21" s="194" t="s">
        <v>93</v>
      </c>
      <c r="E21" s="195" t="s">
        <v>90</v>
      </c>
      <c r="F21" s="196">
        <v>10.4</v>
      </c>
      <c r="H21" s="33"/>
    </row>
    <row r="22" spans="2:8" s="1" customFormat="1" ht="16.899999999999999" customHeight="1">
      <c r="B22" s="33"/>
      <c r="C22" s="197" t="s">
        <v>19</v>
      </c>
      <c r="D22" s="197" t="s">
        <v>855</v>
      </c>
      <c r="E22" s="18" t="s">
        <v>19</v>
      </c>
      <c r="F22" s="198">
        <v>0</v>
      </c>
      <c r="H22" s="33"/>
    </row>
    <row r="23" spans="2:8" s="1" customFormat="1" ht="16.899999999999999" customHeight="1">
      <c r="B23" s="33"/>
      <c r="C23" s="197" t="s">
        <v>92</v>
      </c>
      <c r="D23" s="197" t="s">
        <v>266</v>
      </c>
      <c r="E23" s="18" t="s">
        <v>19</v>
      </c>
      <c r="F23" s="198">
        <v>10.4</v>
      </c>
      <c r="H23" s="33"/>
    </row>
    <row r="24" spans="2:8" s="1" customFormat="1" ht="16.899999999999999" customHeight="1">
      <c r="B24" s="33"/>
      <c r="C24" s="199" t="s">
        <v>849</v>
      </c>
      <c r="H24" s="33"/>
    </row>
    <row r="25" spans="2:8" s="1" customFormat="1" ht="16.899999999999999" customHeight="1">
      <c r="B25" s="33"/>
      <c r="C25" s="197" t="s">
        <v>260</v>
      </c>
      <c r="D25" s="197" t="s">
        <v>850</v>
      </c>
      <c r="E25" s="18" t="s">
        <v>90</v>
      </c>
      <c r="F25" s="198">
        <v>954.8</v>
      </c>
      <c r="H25" s="33"/>
    </row>
    <row r="26" spans="2:8" s="1" customFormat="1" ht="16.899999999999999" customHeight="1">
      <c r="B26" s="33"/>
      <c r="C26" s="197" t="s">
        <v>294</v>
      </c>
      <c r="D26" s="197" t="s">
        <v>856</v>
      </c>
      <c r="E26" s="18" t="s">
        <v>90</v>
      </c>
      <c r="F26" s="198">
        <v>10.4</v>
      </c>
      <c r="H26" s="33"/>
    </row>
    <row r="27" spans="2:8" s="1" customFormat="1" ht="16.899999999999999" customHeight="1">
      <c r="B27" s="33"/>
      <c r="C27" s="193" t="s">
        <v>96</v>
      </c>
      <c r="D27" s="194" t="s">
        <v>97</v>
      </c>
      <c r="E27" s="195" t="s">
        <v>90</v>
      </c>
      <c r="F27" s="196">
        <v>83.7</v>
      </c>
      <c r="H27" s="33"/>
    </row>
    <row r="28" spans="2:8" s="1" customFormat="1" ht="16.899999999999999" customHeight="1">
      <c r="B28" s="33"/>
      <c r="C28" s="197" t="s">
        <v>19</v>
      </c>
      <c r="D28" s="197" t="s">
        <v>258</v>
      </c>
      <c r="E28" s="18" t="s">
        <v>19</v>
      </c>
      <c r="F28" s="198">
        <v>83.7</v>
      </c>
      <c r="H28" s="33"/>
    </row>
    <row r="29" spans="2:8" s="1" customFormat="1" ht="16.899999999999999" customHeight="1">
      <c r="B29" s="33"/>
      <c r="C29" s="197" t="s">
        <v>96</v>
      </c>
      <c r="D29" s="197" t="s">
        <v>163</v>
      </c>
      <c r="E29" s="18" t="s">
        <v>19</v>
      </c>
      <c r="F29" s="198">
        <v>83.7</v>
      </c>
      <c r="H29" s="33"/>
    </row>
    <row r="30" spans="2:8" s="1" customFormat="1" ht="16.899999999999999" customHeight="1">
      <c r="B30" s="33"/>
      <c r="C30" s="199" t="s">
        <v>849</v>
      </c>
      <c r="H30" s="33"/>
    </row>
    <row r="31" spans="2:8" s="1" customFormat="1" ht="16.899999999999999" customHeight="1">
      <c r="B31" s="33"/>
      <c r="C31" s="197" t="s">
        <v>254</v>
      </c>
      <c r="D31" s="197" t="s">
        <v>857</v>
      </c>
      <c r="E31" s="18" t="s">
        <v>90</v>
      </c>
      <c r="F31" s="198">
        <v>83.7</v>
      </c>
      <c r="H31" s="33"/>
    </row>
    <row r="32" spans="2:8" s="1" customFormat="1" ht="16.899999999999999" customHeight="1">
      <c r="B32" s="33"/>
      <c r="C32" s="197" t="s">
        <v>172</v>
      </c>
      <c r="D32" s="197" t="s">
        <v>858</v>
      </c>
      <c r="E32" s="18" t="s">
        <v>157</v>
      </c>
      <c r="F32" s="198">
        <v>152.852</v>
      </c>
      <c r="H32" s="33"/>
    </row>
    <row r="33" spans="2:8" s="1" customFormat="1" ht="16.899999999999999" customHeight="1">
      <c r="B33" s="33"/>
      <c r="C33" s="197" t="s">
        <v>224</v>
      </c>
      <c r="D33" s="197" t="s">
        <v>859</v>
      </c>
      <c r="E33" s="18" t="s">
        <v>157</v>
      </c>
      <c r="F33" s="198">
        <v>25.11</v>
      </c>
      <c r="H33" s="33"/>
    </row>
    <row r="34" spans="2:8" s="1" customFormat="1" ht="16.899999999999999" customHeight="1">
      <c r="B34" s="33"/>
      <c r="C34" s="197" t="s">
        <v>237</v>
      </c>
      <c r="D34" s="197" t="s">
        <v>860</v>
      </c>
      <c r="E34" s="18" t="s">
        <v>90</v>
      </c>
      <c r="F34" s="198">
        <v>317</v>
      </c>
      <c r="H34" s="33"/>
    </row>
    <row r="35" spans="2:8" s="1" customFormat="1" ht="16.899999999999999" customHeight="1">
      <c r="B35" s="33"/>
      <c r="C35" s="197" t="s">
        <v>218</v>
      </c>
      <c r="D35" s="197" t="s">
        <v>219</v>
      </c>
      <c r="E35" s="18" t="s">
        <v>214</v>
      </c>
      <c r="F35" s="198">
        <v>1.6739999999999999</v>
      </c>
      <c r="H35" s="33"/>
    </row>
    <row r="36" spans="2:8" s="1" customFormat="1" ht="16.899999999999999" customHeight="1">
      <c r="B36" s="33"/>
      <c r="C36" s="197" t="s">
        <v>200</v>
      </c>
      <c r="D36" s="197" t="s">
        <v>201</v>
      </c>
      <c r="E36" s="18" t="s">
        <v>181</v>
      </c>
      <c r="F36" s="198">
        <v>33.015000000000001</v>
      </c>
      <c r="H36" s="33"/>
    </row>
    <row r="37" spans="2:8" s="1" customFormat="1" ht="16.899999999999999" customHeight="1">
      <c r="B37" s="33"/>
      <c r="C37" s="197" t="s">
        <v>231</v>
      </c>
      <c r="D37" s="197" t="s">
        <v>232</v>
      </c>
      <c r="E37" s="18" t="s">
        <v>181</v>
      </c>
      <c r="F37" s="198">
        <v>36.158000000000001</v>
      </c>
      <c r="H37" s="33"/>
    </row>
    <row r="38" spans="2:8" s="1" customFormat="1" ht="26.45" customHeight="1">
      <c r="B38" s="33"/>
      <c r="C38" s="192" t="s">
        <v>80</v>
      </c>
      <c r="D38" s="192" t="s">
        <v>81</v>
      </c>
      <c r="H38" s="33"/>
    </row>
    <row r="39" spans="2:8" s="1" customFormat="1" ht="16.899999999999999" customHeight="1">
      <c r="B39" s="33"/>
      <c r="C39" s="193" t="s">
        <v>535</v>
      </c>
      <c r="D39" s="194" t="s">
        <v>536</v>
      </c>
      <c r="E39" s="195" t="s">
        <v>157</v>
      </c>
      <c r="F39" s="196">
        <v>14.12</v>
      </c>
      <c r="H39" s="33"/>
    </row>
    <row r="40" spans="2:8" s="1" customFormat="1" ht="16.899999999999999" customHeight="1">
      <c r="B40" s="33"/>
      <c r="C40" s="197" t="s">
        <v>19</v>
      </c>
      <c r="D40" s="197" t="s">
        <v>571</v>
      </c>
      <c r="E40" s="18" t="s">
        <v>19</v>
      </c>
      <c r="F40" s="198">
        <v>13.16</v>
      </c>
      <c r="H40" s="33"/>
    </row>
    <row r="41" spans="2:8" s="1" customFormat="1" ht="16.899999999999999" customHeight="1">
      <c r="B41" s="33"/>
      <c r="C41" s="197" t="s">
        <v>19</v>
      </c>
      <c r="D41" s="197" t="s">
        <v>572</v>
      </c>
      <c r="E41" s="18" t="s">
        <v>19</v>
      </c>
      <c r="F41" s="198">
        <v>0.96</v>
      </c>
      <c r="H41" s="33"/>
    </row>
    <row r="42" spans="2:8" s="1" customFormat="1" ht="16.899999999999999" customHeight="1">
      <c r="B42" s="33"/>
      <c r="C42" s="197" t="s">
        <v>535</v>
      </c>
      <c r="D42" s="197" t="s">
        <v>163</v>
      </c>
      <c r="E42" s="18" t="s">
        <v>19</v>
      </c>
      <c r="F42" s="198">
        <v>14.12</v>
      </c>
      <c r="H42" s="33"/>
    </row>
    <row r="43" spans="2:8" s="1" customFormat="1" ht="16.899999999999999" customHeight="1">
      <c r="B43" s="33"/>
      <c r="C43" s="199" t="s">
        <v>849</v>
      </c>
      <c r="H43" s="33"/>
    </row>
    <row r="44" spans="2:8" s="1" customFormat="1" ht="16.899999999999999" customHeight="1">
      <c r="B44" s="33"/>
      <c r="C44" s="197" t="s">
        <v>567</v>
      </c>
      <c r="D44" s="197" t="s">
        <v>861</v>
      </c>
      <c r="E44" s="18" t="s">
        <v>157</v>
      </c>
      <c r="F44" s="198">
        <v>14.12</v>
      </c>
      <c r="H44" s="33"/>
    </row>
    <row r="45" spans="2:8" s="1" customFormat="1" ht="16.899999999999999" customHeight="1">
      <c r="B45" s="33"/>
      <c r="C45" s="197" t="s">
        <v>551</v>
      </c>
      <c r="D45" s="197" t="s">
        <v>862</v>
      </c>
      <c r="E45" s="18" t="s">
        <v>157</v>
      </c>
      <c r="F45" s="198">
        <v>225.16</v>
      </c>
      <c r="H45" s="33"/>
    </row>
    <row r="46" spans="2:8" s="1" customFormat="1" ht="16.899999999999999" customHeight="1">
      <c r="B46" s="33"/>
      <c r="C46" s="193" t="s">
        <v>564</v>
      </c>
      <c r="D46" s="194" t="s">
        <v>863</v>
      </c>
      <c r="E46" s="195" t="s">
        <v>157</v>
      </c>
      <c r="F46" s="196">
        <v>83.28</v>
      </c>
      <c r="H46" s="33"/>
    </row>
    <row r="47" spans="2:8" s="1" customFormat="1" ht="16.899999999999999" customHeight="1">
      <c r="B47" s="33"/>
      <c r="C47" s="197" t="s">
        <v>19</v>
      </c>
      <c r="D47" s="197" t="s">
        <v>562</v>
      </c>
      <c r="E47" s="18" t="s">
        <v>19</v>
      </c>
      <c r="F47" s="198">
        <v>78.959999999999994</v>
      </c>
      <c r="H47" s="33"/>
    </row>
    <row r="48" spans="2:8" s="1" customFormat="1" ht="16.899999999999999" customHeight="1">
      <c r="B48" s="33"/>
      <c r="C48" s="197" t="s">
        <v>19</v>
      </c>
      <c r="D48" s="197" t="s">
        <v>563</v>
      </c>
      <c r="E48" s="18" t="s">
        <v>19</v>
      </c>
      <c r="F48" s="198">
        <v>4.32</v>
      </c>
      <c r="H48" s="33"/>
    </row>
    <row r="49" spans="2:8" s="1" customFormat="1" ht="16.899999999999999" customHeight="1">
      <c r="B49" s="33"/>
      <c r="C49" s="197" t="s">
        <v>564</v>
      </c>
      <c r="D49" s="197" t="s">
        <v>565</v>
      </c>
      <c r="E49" s="18" t="s">
        <v>19</v>
      </c>
      <c r="F49" s="198">
        <v>83.28</v>
      </c>
      <c r="H49" s="33"/>
    </row>
    <row r="50" spans="2:8" s="1" customFormat="1" ht="16.899999999999999" customHeight="1">
      <c r="B50" s="33"/>
      <c r="C50" s="193" t="s">
        <v>529</v>
      </c>
      <c r="D50" s="194" t="s">
        <v>530</v>
      </c>
      <c r="E50" s="195" t="s">
        <v>157</v>
      </c>
      <c r="F50" s="196">
        <v>239.28</v>
      </c>
      <c r="H50" s="33"/>
    </row>
    <row r="51" spans="2:8" s="1" customFormat="1" ht="16.899999999999999" customHeight="1">
      <c r="B51" s="33"/>
      <c r="C51" s="197" t="s">
        <v>19</v>
      </c>
      <c r="D51" s="197" t="s">
        <v>543</v>
      </c>
      <c r="E51" s="18" t="s">
        <v>19</v>
      </c>
      <c r="F51" s="198">
        <v>0</v>
      </c>
      <c r="H51" s="33"/>
    </row>
    <row r="52" spans="2:8" s="1" customFormat="1" ht="16.899999999999999" customHeight="1">
      <c r="B52" s="33"/>
      <c r="C52" s="197" t="s">
        <v>19</v>
      </c>
      <c r="D52" s="197" t="s">
        <v>544</v>
      </c>
      <c r="E52" s="18" t="s">
        <v>19</v>
      </c>
      <c r="F52" s="198">
        <v>0</v>
      </c>
      <c r="H52" s="33"/>
    </row>
    <row r="53" spans="2:8" s="1" customFormat="1" ht="16.899999999999999" customHeight="1">
      <c r="B53" s="33"/>
      <c r="C53" s="197" t="s">
        <v>19</v>
      </c>
      <c r="D53" s="197" t="s">
        <v>545</v>
      </c>
      <c r="E53" s="18" t="s">
        <v>19</v>
      </c>
      <c r="F53" s="198">
        <v>223.92</v>
      </c>
      <c r="H53" s="33"/>
    </row>
    <row r="54" spans="2:8" s="1" customFormat="1" ht="16.899999999999999" customHeight="1">
      <c r="B54" s="33"/>
      <c r="C54" s="197" t="s">
        <v>19</v>
      </c>
      <c r="D54" s="197" t="s">
        <v>546</v>
      </c>
      <c r="E54" s="18" t="s">
        <v>19</v>
      </c>
      <c r="F54" s="198">
        <v>15.36</v>
      </c>
      <c r="H54" s="33"/>
    </row>
    <row r="55" spans="2:8" s="1" customFormat="1" ht="16.899999999999999" customHeight="1">
      <c r="B55" s="33"/>
      <c r="C55" s="197" t="s">
        <v>529</v>
      </c>
      <c r="D55" s="197" t="s">
        <v>163</v>
      </c>
      <c r="E55" s="18" t="s">
        <v>19</v>
      </c>
      <c r="F55" s="198">
        <v>239.28</v>
      </c>
      <c r="H55" s="33"/>
    </row>
    <row r="56" spans="2:8" s="1" customFormat="1" ht="16.899999999999999" customHeight="1">
      <c r="B56" s="33"/>
      <c r="C56" s="199" t="s">
        <v>849</v>
      </c>
      <c r="H56" s="33"/>
    </row>
    <row r="57" spans="2:8" s="1" customFormat="1" ht="16.899999999999999" customHeight="1">
      <c r="B57" s="33"/>
      <c r="C57" s="197" t="s">
        <v>539</v>
      </c>
      <c r="D57" s="197" t="s">
        <v>864</v>
      </c>
      <c r="E57" s="18" t="s">
        <v>157</v>
      </c>
      <c r="F57" s="198">
        <v>239.28</v>
      </c>
      <c r="H57" s="33"/>
    </row>
    <row r="58" spans="2:8" s="1" customFormat="1" ht="16.899999999999999" customHeight="1">
      <c r="B58" s="33"/>
      <c r="C58" s="197" t="s">
        <v>172</v>
      </c>
      <c r="D58" s="197" t="s">
        <v>858</v>
      </c>
      <c r="E58" s="18" t="s">
        <v>157</v>
      </c>
      <c r="F58" s="198">
        <v>14.12</v>
      </c>
      <c r="H58" s="33"/>
    </row>
    <row r="59" spans="2:8" s="1" customFormat="1" ht="16.899999999999999" customHeight="1">
      <c r="B59" s="33"/>
      <c r="C59" s="197" t="s">
        <v>179</v>
      </c>
      <c r="D59" s="197" t="s">
        <v>865</v>
      </c>
      <c r="E59" s="18" t="s">
        <v>181</v>
      </c>
      <c r="F59" s="198">
        <v>25.416</v>
      </c>
      <c r="H59" s="33"/>
    </row>
    <row r="60" spans="2:8" s="1" customFormat="1" ht="16.899999999999999" customHeight="1">
      <c r="B60" s="33"/>
      <c r="C60" s="197" t="s">
        <v>551</v>
      </c>
      <c r="D60" s="197" t="s">
        <v>862</v>
      </c>
      <c r="E60" s="18" t="s">
        <v>157</v>
      </c>
      <c r="F60" s="198">
        <v>225.16</v>
      </c>
      <c r="H60" s="33"/>
    </row>
    <row r="61" spans="2:8" s="1" customFormat="1" ht="16.899999999999999" customHeight="1">
      <c r="B61" s="33"/>
      <c r="C61" s="193" t="s">
        <v>532</v>
      </c>
      <c r="D61" s="194" t="s">
        <v>533</v>
      </c>
      <c r="E61" s="195" t="s">
        <v>157</v>
      </c>
      <c r="F61" s="196">
        <v>225.16</v>
      </c>
      <c r="H61" s="33"/>
    </row>
    <row r="62" spans="2:8" s="1" customFormat="1" ht="16.899999999999999" customHeight="1">
      <c r="B62" s="33"/>
      <c r="C62" s="197" t="s">
        <v>19</v>
      </c>
      <c r="D62" s="197" t="s">
        <v>555</v>
      </c>
      <c r="E62" s="18" t="s">
        <v>19</v>
      </c>
      <c r="F62" s="198">
        <v>239.28</v>
      </c>
      <c r="H62" s="33"/>
    </row>
    <row r="63" spans="2:8" s="1" customFormat="1" ht="16.899999999999999" customHeight="1">
      <c r="B63" s="33"/>
      <c r="C63" s="197" t="s">
        <v>19</v>
      </c>
      <c r="D63" s="197" t="s">
        <v>556</v>
      </c>
      <c r="E63" s="18" t="s">
        <v>19</v>
      </c>
      <c r="F63" s="198">
        <v>-14.12</v>
      </c>
      <c r="H63" s="33"/>
    </row>
    <row r="64" spans="2:8" s="1" customFormat="1" ht="16.899999999999999" customHeight="1">
      <c r="B64" s="33"/>
      <c r="C64" s="197" t="s">
        <v>532</v>
      </c>
      <c r="D64" s="197" t="s">
        <v>163</v>
      </c>
      <c r="E64" s="18" t="s">
        <v>19</v>
      </c>
      <c r="F64" s="198">
        <v>225.16</v>
      </c>
      <c r="H64" s="33"/>
    </row>
    <row r="65" spans="2:8" s="1" customFormat="1" ht="16.899999999999999" customHeight="1">
      <c r="B65" s="33"/>
      <c r="C65" s="199" t="s">
        <v>849</v>
      </c>
      <c r="H65" s="33"/>
    </row>
    <row r="66" spans="2:8" s="1" customFormat="1" ht="16.899999999999999" customHeight="1">
      <c r="B66" s="33"/>
      <c r="C66" s="197" t="s">
        <v>551</v>
      </c>
      <c r="D66" s="197" t="s">
        <v>862</v>
      </c>
      <c r="E66" s="18" t="s">
        <v>157</v>
      </c>
      <c r="F66" s="198">
        <v>225.16</v>
      </c>
      <c r="H66" s="33"/>
    </row>
    <row r="67" spans="2:8" s="1" customFormat="1" ht="16.899999999999999" customHeight="1">
      <c r="B67" s="33"/>
      <c r="C67" s="197" t="s">
        <v>172</v>
      </c>
      <c r="D67" s="197" t="s">
        <v>858</v>
      </c>
      <c r="E67" s="18" t="s">
        <v>157</v>
      </c>
      <c r="F67" s="198">
        <v>14.12</v>
      </c>
      <c r="H67" s="33"/>
    </row>
    <row r="68" spans="2:8" s="1" customFormat="1" ht="16.899999999999999" customHeight="1">
      <c r="B68" s="33"/>
      <c r="C68" s="197" t="s">
        <v>179</v>
      </c>
      <c r="D68" s="197" t="s">
        <v>865</v>
      </c>
      <c r="E68" s="18" t="s">
        <v>181</v>
      </c>
      <c r="F68" s="198">
        <v>25.416</v>
      </c>
      <c r="H68" s="33"/>
    </row>
    <row r="69" spans="2:8" s="1" customFormat="1" ht="7.35" customHeight="1">
      <c r="B69" s="42"/>
      <c r="C69" s="43"/>
      <c r="D69" s="43"/>
      <c r="E69" s="43"/>
      <c r="F69" s="43"/>
      <c r="G69" s="43"/>
      <c r="H69" s="33"/>
    </row>
    <row r="70" spans="2:8" s="1" customFormat="1" ht="11.25"/>
  </sheetData>
  <sheetProtection algorithmName="SHA-512" hashValue="zfYAbhi99PAKn5oFAW5Y8q23RNDidgAGnGIM7iogpdD+RUl5475rU0da/BVqJGUOQ2A9/G8WbsLIhH+EMP3wTg==" saltValue="MDueOgKL3eGR7HD2I9DULWr3L27rDpNUNenCSglLf/oe9eyTowLrRaD1CTE1PQtQTJRIUaNuSNfd22JCKk8cXw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00" customWidth="1"/>
    <col min="2" max="2" width="1.6640625" style="200" customWidth="1"/>
    <col min="3" max="4" width="5" style="200" customWidth="1"/>
    <col min="5" max="5" width="11.6640625" style="200" customWidth="1"/>
    <col min="6" max="6" width="9.1640625" style="200" customWidth="1"/>
    <col min="7" max="7" width="5" style="200" customWidth="1"/>
    <col min="8" max="8" width="77.83203125" style="200" customWidth="1"/>
    <col min="9" max="10" width="20" style="200" customWidth="1"/>
    <col min="11" max="11" width="1.6640625" style="200" customWidth="1"/>
  </cols>
  <sheetData>
    <row r="1" spans="2:11" customFormat="1" ht="37.5" customHeight="1"/>
    <row r="2" spans="2:11" customFormat="1" ht="7.5" customHeight="1">
      <c r="B2" s="201"/>
      <c r="C2" s="202"/>
      <c r="D2" s="202"/>
      <c r="E2" s="202"/>
      <c r="F2" s="202"/>
      <c r="G2" s="202"/>
      <c r="H2" s="202"/>
      <c r="I2" s="202"/>
      <c r="J2" s="202"/>
      <c r="K2" s="203"/>
    </row>
    <row r="3" spans="2:11" s="16" customFormat="1" ht="45" customHeight="1">
      <c r="B3" s="204"/>
      <c r="C3" s="328" t="s">
        <v>866</v>
      </c>
      <c r="D3" s="328"/>
      <c r="E3" s="328"/>
      <c r="F3" s="328"/>
      <c r="G3" s="328"/>
      <c r="H3" s="328"/>
      <c r="I3" s="328"/>
      <c r="J3" s="328"/>
      <c r="K3" s="205"/>
    </row>
    <row r="4" spans="2:11" customFormat="1" ht="25.5" customHeight="1">
      <c r="B4" s="206"/>
      <c r="C4" s="327" t="s">
        <v>867</v>
      </c>
      <c r="D4" s="327"/>
      <c r="E4" s="327"/>
      <c r="F4" s="327"/>
      <c r="G4" s="327"/>
      <c r="H4" s="327"/>
      <c r="I4" s="327"/>
      <c r="J4" s="327"/>
      <c r="K4" s="207"/>
    </row>
    <row r="5" spans="2:11" customFormat="1" ht="5.25" customHeight="1">
      <c r="B5" s="206"/>
      <c r="C5" s="208"/>
      <c r="D5" s="208"/>
      <c r="E5" s="208"/>
      <c r="F5" s="208"/>
      <c r="G5" s="208"/>
      <c r="H5" s="208"/>
      <c r="I5" s="208"/>
      <c r="J5" s="208"/>
      <c r="K5" s="207"/>
    </row>
    <row r="6" spans="2:11" customFormat="1" ht="15" customHeight="1">
      <c r="B6" s="206"/>
      <c r="C6" s="326" t="s">
        <v>868</v>
      </c>
      <c r="D6" s="326"/>
      <c r="E6" s="326"/>
      <c r="F6" s="326"/>
      <c r="G6" s="326"/>
      <c r="H6" s="326"/>
      <c r="I6" s="326"/>
      <c r="J6" s="326"/>
      <c r="K6" s="207"/>
    </row>
    <row r="7" spans="2:11" customFormat="1" ht="15" customHeight="1">
      <c r="B7" s="210"/>
      <c r="C7" s="326" t="s">
        <v>869</v>
      </c>
      <c r="D7" s="326"/>
      <c r="E7" s="326"/>
      <c r="F7" s="326"/>
      <c r="G7" s="326"/>
      <c r="H7" s="326"/>
      <c r="I7" s="326"/>
      <c r="J7" s="326"/>
      <c r="K7" s="207"/>
    </row>
    <row r="8" spans="2:11" customFormat="1" ht="12.75" customHeight="1">
      <c r="B8" s="210"/>
      <c r="C8" s="209"/>
      <c r="D8" s="209"/>
      <c r="E8" s="209"/>
      <c r="F8" s="209"/>
      <c r="G8" s="209"/>
      <c r="H8" s="209"/>
      <c r="I8" s="209"/>
      <c r="J8" s="209"/>
      <c r="K8" s="207"/>
    </row>
    <row r="9" spans="2:11" customFormat="1" ht="15" customHeight="1">
      <c r="B9" s="210"/>
      <c r="C9" s="326" t="s">
        <v>870</v>
      </c>
      <c r="D9" s="326"/>
      <c r="E9" s="326"/>
      <c r="F9" s="326"/>
      <c r="G9" s="326"/>
      <c r="H9" s="326"/>
      <c r="I9" s="326"/>
      <c r="J9" s="326"/>
      <c r="K9" s="207"/>
    </row>
    <row r="10" spans="2:11" customFormat="1" ht="15" customHeight="1">
      <c r="B10" s="210"/>
      <c r="C10" s="209"/>
      <c r="D10" s="326" t="s">
        <v>871</v>
      </c>
      <c r="E10" s="326"/>
      <c r="F10" s="326"/>
      <c r="G10" s="326"/>
      <c r="H10" s="326"/>
      <c r="I10" s="326"/>
      <c r="J10" s="326"/>
      <c r="K10" s="207"/>
    </row>
    <row r="11" spans="2:11" customFormat="1" ht="15" customHeight="1">
      <c r="B11" s="210"/>
      <c r="C11" s="211"/>
      <c r="D11" s="326" t="s">
        <v>872</v>
      </c>
      <c r="E11" s="326"/>
      <c r="F11" s="326"/>
      <c r="G11" s="326"/>
      <c r="H11" s="326"/>
      <c r="I11" s="326"/>
      <c r="J11" s="326"/>
      <c r="K11" s="207"/>
    </row>
    <row r="12" spans="2:11" customFormat="1" ht="15" customHeight="1">
      <c r="B12" s="210"/>
      <c r="C12" s="211"/>
      <c r="D12" s="209"/>
      <c r="E12" s="209"/>
      <c r="F12" s="209"/>
      <c r="G12" s="209"/>
      <c r="H12" s="209"/>
      <c r="I12" s="209"/>
      <c r="J12" s="209"/>
      <c r="K12" s="207"/>
    </row>
    <row r="13" spans="2:11" customFormat="1" ht="15" customHeight="1">
      <c r="B13" s="210"/>
      <c r="C13" s="211"/>
      <c r="D13" s="212" t="s">
        <v>873</v>
      </c>
      <c r="E13" s="209"/>
      <c r="F13" s="209"/>
      <c r="G13" s="209"/>
      <c r="H13" s="209"/>
      <c r="I13" s="209"/>
      <c r="J13" s="209"/>
      <c r="K13" s="207"/>
    </row>
    <row r="14" spans="2:11" customFormat="1" ht="12.75" customHeight="1">
      <c r="B14" s="210"/>
      <c r="C14" s="211"/>
      <c r="D14" s="211"/>
      <c r="E14" s="211"/>
      <c r="F14" s="211"/>
      <c r="G14" s="211"/>
      <c r="H14" s="211"/>
      <c r="I14" s="211"/>
      <c r="J14" s="211"/>
      <c r="K14" s="207"/>
    </row>
    <row r="15" spans="2:11" customFormat="1" ht="15" customHeight="1">
      <c r="B15" s="210"/>
      <c r="C15" s="211"/>
      <c r="D15" s="326" t="s">
        <v>874</v>
      </c>
      <c r="E15" s="326"/>
      <c r="F15" s="326"/>
      <c r="G15" s="326"/>
      <c r="H15" s="326"/>
      <c r="I15" s="326"/>
      <c r="J15" s="326"/>
      <c r="K15" s="207"/>
    </row>
    <row r="16" spans="2:11" customFormat="1" ht="15" customHeight="1">
      <c r="B16" s="210"/>
      <c r="C16" s="211"/>
      <c r="D16" s="326" t="s">
        <v>875</v>
      </c>
      <c r="E16" s="326"/>
      <c r="F16" s="326"/>
      <c r="G16" s="326"/>
      <c r="H16" s="326"/>
      <c r="I16" s="326"/>
      <c r="J16" s="326"/>
      <c r="K16" s="207"/>
    </row>
    <row r="17" spans="2:11" customFormat="1" ht="15" customHeight="1">
      <c r="B17" s="210"/>
      <c r="C17" s="211"/>
      <c r="D17" s="326" t="s">
        <v>876</v>
      </c>
      <c r="E17" s="326"/>
      <c r="F17" s="326"/>
      <c r="G17" s="326"/>
      <c r="H17" s="326"/>
      <c r="I17" s="326"/>
      <c r="J17" s="326"/>
      <c r="K17" s="207"/>
    </row>
    <row r="18" spans="2:11" customFormat="1" ht="15" customHeight="1">
      <c r="B18" s="210"/>
      <c r="C18" s="211"/>
      <c r="D18" s="211"/>
      <c r="E18" s="213" t="s">
        <v>76</v>
      </c>
      <c r="F18" s="326" t="s">
        <v>877</v>
      </c>
      <c r="G18" s="326"/>
      <c r="H18" s="326"/>
      <c r="I18" s="326"/>
      <c r="J18" s="326"/>
      <c r="K18" s="207"/>
    </row>
    <row r="19" spans="2:11" customFormat="1" ht="15" customHeight="1">
      <c r="B19" s="210"/>
      <c r="C19" s="211"/>
      <c r="D19" s="211"/>
      <c r="E19" s="213" t="s">
        <v>878</v>
      </c>
      <c r="F19" s="326" t="s">
        <v>879</v>
      </c>
      <c r="G19" s="326"/>
      <c r="H19" s="326"/>
      <c r="I19" s="326"/>
      <c r="J19" s="326"/>
      <c r="K19" s="207"/>
    </row>
    <row r="20" spans="2:11" customFormat="1" ht="15" customHeight="1">
      <c r="B20" s="210"/>
      <c r="C20" s="211"/>
      <c r="D20" s="211"/>
      <c r="E20" s="213" t="s">
        <v>880</v>
      </c>
      <c r="F20" s="326" t="s">
        <v>881</v>
      </c>
      <c r="G20" s="326"/>
      <c r="H20" s="326"/>
      <c r="I20" s="326"/>
      <c r="J20" s="326"/>
      <c r="K20" s="207"/>
    </row>
    <row r="21" spans="2:11" customFormat="1" ht="15" customHeight="1">
      <c r="B21" s="210"/>
      <c r="C21" s="211"/>
      <c r="D21" s="211"/>
      <c r="E21" s="213" t="s">
        <v>86</v>
      </c>
      <c r="F21" s="326" t="s">
        <v>882</v>
      </c>
      <c r="G21" s="326"/>
      <c r="H21" s="326"/>
      <c r="I21" s="326"/>
      <c r="J21" s="326"/>
      <c r="K21" s="207"/>
    </row>
    <row r="22" spans="2:11" customFormat="1" ht="15" customHeight="1">
      <c r="B22" s="210"/>
      <c r="C22" s="211"/>
      <c r="D22" s="211"/>
      <c r="E22" s="213" t="s">
        <v>883</v>
      </c>
      <c r="F22" s="326" t="s">
        <v>734</v>
      </c>
      <c r="G22" s="326"/>
      <c r="H22" s="326"/>
      <c r="I22" s="326"/>
      <c r="J22" s="326"/>
      <c r="K22" s="207"/>
    </row>
    <row r="23" spans="2:11" customFormat="1" ht="15" customHeight="1">
      <c r="B23" s="210"/>
      <c r="C23" s="211"/>
      <c r="D23" s="211"/>
      <c r="E23" s="213" t="s">
        <v>884</v>
      </c>
      <c r="F23" s="326" t="s">
        <v>885</v>
      </c>
      <c r="G23" s="326"/>
      <c r="H23" s="326"/>
      <c r="I23" s="326"/>
      <c r="J23" s="326"/>
      <c r="K23" s="207"/>
    </row>
    <row r="24" spans="2:11" customFormat="1" ht="12.75" customHeight="1">
      <c r="B24" s="210"/>
      <c r="C24" s="211"/>
      <c r="D24" s="211"/>
      <c r="E24" s="211"/>
      <c r="F24" s="211"/>
      <c r="G24" s="211"/>
      <c r="H24" s="211"/>
      <c r="I24" s="211"/>
      <c r="J24" s="211"/>
      <c r="K24" s="207"/>
    </row>
    <row r="25" spans="2:11" customFormat="1" ht="15" customHeight="1">
      <c r="B25" s="210"/>
      <c r="C25" s="326" t="s">
        <v>886</v>
      </c>
      <c r="D25" s="326"/>
      <c r="E25" s="326"/>
      <c r="F25" s="326"/>
      <c r="G25" s="326"/>
      <c r="H25" s="326"/>
      <c r="I25" s="326"/>
      <c r="J25" s="326"/>
      <c r="K25" s="207"/>
    </row>
    <row r="26" spans="2:11" customFormat="1" ht="15" customHeight="1">
      <c r="B26" s="210"/>
      <c r="C26" s="326" t="s">
        <v>887</v>
      </c>
      <c r="D26" s="326"/>
      <c r="E26" s="326"/>
      <c r="F26" s="326"/>
      <c r="G26" s="326"/>
      <c r="H26" s="326"/>
      <c r="I26" s="326"/>
      <c r="J26" s="326"/>
      <c r="K26" s="207"/>
    </row>
    <row r="27" spans="2:11" customFormat="1" ht="15" customHeight="1">
      <c r="B27" s="210"/>
      <c r="C27" s="209"/>
      <c r="D27" s="326" t="s">
        <v>888</v>
      </c>
      <c r="E27" s="326"/>
      <c r="F27" s="326"/>
      <c r="G27" s="326"/>
      <c r="H27" s="326"/>
      <c r="I27" s="326"/>
      <c r="J27" s="326"/>
      <c r="K27" s="207"/>
    </row>
    <row r="28" spans="2:11" customFormat="1" ht="15" customHeight="1">
      <c r="B28" s="210"/>
      <c r="C28" s="211"/>
      <c r="D28" s="326" t="s">
        <v>889</v>
      </c>
      <c r="E28" s="326"/>
      <c r="F28" s="326"/>
      <c r="G28" s="326"/>
      <c r="H28" s="326"/>
      <c r="I28" s="326"/>
      <c r="J28" s="326"/>
      <c r="K28" s="207"/>
    </row>
    <row r="29" spans="2:11" customFormat="1" ht="12.75" customHeight="1">
      <c r="B29" s="210"/>
      <c r="C29" s="211"/>
      <c r="D29" s="211"/>
      <c r="E29" s="211"/>
      <c r="F29" s="211"/>
      <c r="G29" s="211"/>
      <c r="H29" s="211"/>
      <c r="I29" s="211"/>
      <c r="J29" s="211"/>
      <c r="K29" s="207"/>
    </row>
    <row r="30" spans="2:11" customFormat="1" ht="15" customHeight="1">
      <c r="B30" s="210"/>
      <c r="C30" s="211"/>
      <c r="D30" s="326" t="s">
        <v>890</v>
      </c>
      <c r="E30" s="326"/>
      <c r="F30" s="326"/>
      <c r="G30" s="326"/>
      <c r="H30" s="326"/>
      <c r="I30" s="326"/>
      <c r="J30" s="326"/>
      <c r="K30" s="207"/>
    </row>
    <row r="31" spans="2:11" customFormat="1" ht="15" customHeight="1">
      <c r="B31" s="210"/>
      <c r="C31" s="211"/>
      <c r="D31" s="326" t="s">
        <v>891</v>
      </c>
      <c r="E31" s="326"/>
      <c r="F31" s="326"/>
      <c r="G31" s="326"/>
      <c r="H31" s="326"/>
      <c r="I31" s="326"/>
      <c r="J31" s="326"/>
      <c r="K31" s="207"/>
    </row>
    <row r="32" spans="2:11" customFormat="1" ht="12.75" customHeight="1">
      <c r="B32" s="210"/>
      <c r="C32" s="211"/>
      <c r="D32" s="211"/>
      <c r="E32" s="211"/>
      <c r="F32" s="211"/>
      <c r="G32" s="211"/>
      <c r="H32" s="211"/>
      <c r="I32" s="211"/>
      <c r="J32" s="211"/>
      <c r="K32" s="207"/>
    </row>
    <row r="33" spans="2:11" customFormat="1" ht="15" customHeight="1">
      <c r="B33" s="210"/>
      <c r="C33" s="211"/>
      <c r="D33" s="326" t="s">
        <v>892</v>
      </c>
      <c r="E33" s="326"/>
      <c r="F33" s="326"/>
      <c r="G33" s="326"/>
      <c r="H33" s="326"/>
      <c r="I33" s="326"/>
      <c r="J33" s="326"/>
      <c r="K33" s="207"/>
    </row>
    <row r="34" spans="2:11" customFormat="1" ht="15" customHeight="1">
      <c r="B34" s="210"/>
      <c r="C34" s="211"/>
      <c r="D34" s="326" t="s">
        <v>893</v>
      </c>
      <c r="E34" s="326"/>
      <c r="F34" s="326"/>
      <c r="G34" s="326"/>
      <c r="H34" s="326"/>
      <c r="I34" s="326"/>
      <c r="J34" s="326"/>
      <c r="K34" s="207"/>
    </row>
    <row r="35" spans="2:11" customFormat="1" ht="15" customHeight="1">
      <c r="B35" s="210"/>
      <c r="C35" s="211"/>
      <c r="D35" s="326" t="s">
        <v>894</v>
      </c>
      <c r="E35" s="326"/>
      <c r="F35" s="326"/>
      <c r="G35" s="326"/>
      <c r="H35" s="326"/>
      <c r="I35" s="326"/>
      <c r="J35" s="326"/>
      <c r="K35" s="207"/>
    </row>
    <row r="36" spans="2:11" customFormat="1" ht="15" customHeight="1">
      <c r="B36" s="210"/>
      <c r="C36" s="211"/>
      <c r="D36" s="209"/>
      <c r="E36" s="212" t="s">
        <v>116</v>
      </c>
      <c r="F36" s="209"/>
      <c r="G36" s="326" t="s">
        <v>895</v>
      </c>
      <c r="H36" s="326"/>
      <c r="I36" s="326"/>
      <c r="J36" s="326"/>
      <c r="K36" s="207"/>
    </row>
    <row r="37" spans="2:11" customFormat="1" ht="30.75" customHeight="1">
      <c r="B37" s="210"/>
      <c r="C37" s="211"/>
      <c r="D37" s="209"/>
      <c r="E37" s="212" t="s">
        <v>896</v>
      </c>
      <c r="F37" s="209"/>
      <c r="G37" s="326" t="s">
        <v>897</v>
      </c>
      <c r="H37" s="326"/>
      <c r="I37" s="326"/>
      <c r="J37" s="326"/>
      <c r="K37" s="207"/>
    </row>
    <row r="38" spans="2:11" customFormat="1" ht="15" customHeight="1">
      <c r="B38" s="210"/>
      <c r="C38" s="211"/>
      <c r="D38" s="209"/>
      <c r="E38" s="212" t="s">
        <v>50</v>
      </c>
      <c r="F38" s="209"/>
      <c r="G38" s="326" t="s">
        <v>898</v>
      </c>
      <c r="H38" s="326"/>
      <c r="I38" s="326"/>
      <c r="J38" s="326"/>
      <c r="K38" s="207"/>
    </row>
    <row r="39" spans="2:11" customFormat="1" ht="15" customHeight="1">
      <c r="B39" s="210"/>
      <c r="C39" s="211"/>
      <c r="D39" s="209"/>
      <c r="E39" s="212" t="s">
        <v>51</v>
      </c>
      <c r="F39" s="209"/>
      <c r="G39" s="326" t="s">
        <v>899</v>
      </c>
      <c r="H39" s="326"/>
      <c r="I39" s="326"/>
      <c r="J39" s="326"/>
      <c r="K39" s="207"/>
    </row>
    <row r="40" spans="2:11" customFormat="1" ht="15" customHeight="1">
      <c r="B40" s="210"/>
      <c r="C40" s="211"/>
      <c r="D40" s="209"/>
      <c r="E40" s="212" t="s">
        <v>117</v>
      </c>
      <c r="F40" s="209"/>
      <c r="G40" s="326" t="s">
        <v>900</v>
      </c>
      <c r="H40" s="326"/>
      <c r="I40" s="326"/>
      <c r="J40" s="326"/>
      <c r="K40" s="207"/>
    </row>
    <row r="41" spans="2:11" customFormat="1" ht="15" customHeight="1">
      <c r="B41" s="210"/>
      <c r="C41" s="211"/>
      <c r="D41" s="209"/>
      <c r="E41" s="212" t="s">
        <v>118</v>
      </c>
      <c r="F41" s="209"/>
      <c r="G41" s="326" t="s">
        <v>901</v>
      </c>
      <c r="H41" s="326"/>
      <c r="I41" s="326"/>
      <c r="J41" s="326"/>
      <c r="K41" s="207"/>
    </row>
    <row r="42" spans="2:11" customFormat="1" ht="15" customHeight="1">
      <c r="B42" s="210"/>
      <c r="C42" s="211"/>
      <c r="D42" s="209"/>
      <c r="E42" s="212" t="s">
        <v>902</v>
      </c>
      <c r="F42" s="209"/>
      <c r="G42" s="326" t="s">
        <v>903</v>
      </c>
      <c r="H42" s="326"/>
      <c r="I42" s="326"/>
      <c r="J42" s="326"/>
      <c r="K42" s="207"/>
    </row>
    <row r="43" spans="2:11" customFormat="1" ht="15" customHeight="1">
      <c r="B43" s="210"/>
      <c r="C43" s="211"/>
      <c r="D43" s="209"/>
      <c r="E43" s="212"/>
      <c r="F43" s="209"/>
      <c r="G43" s="326" t="s">
        <v>904</v>
      </c>
      <c r="H43" s="326"/>
      <c r="I43" s="326"/>
      <c r="J43" s="326"/>
      <c r="K43" s="207"/>
    </row>
    <row r="44" spans="2:11" customFormat="1" ht="15" customHeight="1">
      <c r="B44" s="210"/>
      <c r="C44" s="211"/>
      <c r="D44" s="209"/>
      <c r="E44" s="212" t="s">
        <v>905</v>
      </c>
      <c r="F44" s="209"/>
      <c r="G44" s="326" t="s">
        <v>906</v>
      </c>
      <c r="H44" s="326"/>
      <c r="I44" s="326"/>
      <c r="J44" s="326"/>
      <c r="K44" s="207"/>
    </row>
    <row r="45" spans="2:11" customFormat="1" ht="15" customHeight="1">
      <c r="B45" s="210"/>
      <c r="C45" s="211"/>
      <c r="D45" s="209"/>
      <c r="E45" s="212" t="s">
        <v>120</v>
      </c>
      <c r="F45" s="209"/>
      <c r="G45" s="326" t="s">
        <v>907</v>
      </c>
      <c r="H45" s="326"/>
      <c r="I45" s="326"/>
      <c r="J45" s="326"/>
      <c r="K45" s="207"/>
    </row>
    <row r="46" spans="2:11" customFormat="1" ht="12.75" customHeight="1">
      <c r="B46" s="210"/>
      <c r="C46" s="211"/>
      <c r="D46" s="209"/>
      <c r="E46" s="209"/>
      <c r="F46" s="209"/>
      <c r="G46" s="209"/>
      <c r="H46" s="209"/>
      <c r="I46" s="209"/>
      <c r="J46" s="209"/>
      <c r="K46" s="207"/>
    </row>
    <row r="47" spans="2:11" customFormat="1" ht="15" customHeight="1">
      <c r="B47" s="210"/>
      <c r="C47" s="211"/>
      <c r="D47" s="326" t="s">
        <v>908</v>
      </c>
      <c r="E47" s="326"/>
      <c r="F47" s="326"/>
      <c r="G47" s="326"/>
      <c r="H47" s="326"/>
      <c r="I47" s="326"/>
      <c r="J47" s="326"/>
      <c r="K47" s="207"/>
    </row>
    <row r="48" spans="2:11" customFormat="1" ht="15" customHeight="1">
      <c r="B48" s="210"/>
      <c r="C48" s="211"/>
      <c r="D48" s="211"/>
      <c r="E48" s="326" t="s">
        <v>909</v>
      </c>
      <c r="F48" s="326"/>
      <c r="G48" s="326"/>
      <c r="H48" s="326"/>
      <c r="I48" s="326"/>
      <c r="J48" s="326"/>
      <c r="K48" s="207"/>
    </row>
    <row r="49" spans="2:11" customFormat="1" ht="15" customHeight="1">
      <c r="B49" s="210"/>
      <c r="C49" s="211"/>
      <c r="D49" s="211"/>
      <c r="E49" s="326" t="s">
        <v>910</v>
      </c>
      <c r="F49" s="326"/>
      <c r="G49" s="326"/>
      <c r="H49" s="326"/>
      <c r="I49" s="326"/>
      <c r="J49" s="326"/>
      <c r="K49" s="207"/>
    </row>
    <row r="50" spans="2:11" customFormat="1" ht="15" customHeight="1">
      <c r="B50" s="210"/>
      <c r="C50" s="211"/>
      <c r="D50" s="211"/>
      <c r="E50" s="326" t="s">
        <v>911</v>
      </c>
      <c r="F50" s="326"/>
      <c r="G50" s="326"/>
      <c r="H50" s="326"/>
      <c r="I50" s="326"/>
      <c r="J50" s="326"/>
      <c r="K50" s="207"/>
    </row>
    <row r="51" spans="2:11" customFormat="1" ht="15" customHeight="1">
      <c r="B51" s="210"/>
      <c r="C51" s="211"/>
      <c r="D51" s="326" t="s">
        <v>912</v>
      </c>
      <c r="E51" s="326"/>
      <c r="F51" s="326"/>
      <c r="G51" s="326"/>
      <c r="H51" s="326"/>
      <c r="I51" s="326"/>
      <c r="J51" s="326"/>
      <c r="K51" s="207"/>
    </row>
    <row r="52" spans="2:11" customFormat="1" ht="25.5" customHeight="1">
      <c r="B52" s="206"/>
      <c r="C52" s="327" t="s">
        <v>913</v>
      </c>
      <c r="D52" s="327"/>
      <c r="E52" s="327"/>
      <c r="F52" s="327"/>
      <c r="G52" s="327"/>
      <c r="H52" s="327"/>
      <c r="I52" s="327"/>
      <c r="J52" s="327"/>
      <c r="K52" s="207"/>
    </row>
    <row r="53" spans="2:11" customFormat="1" ht="5.25" customHeight="1">
      <c r="B53" s="206"/>
      <c r="C53" s="208"/>
      <c r="D53" s="208"/>
      <c r="E53" s="208"/>
      <c r="F53" s="208"/>
      <c r="G53" s="208"/>
      <c r="H53" s="208"/>
      <c r="I53" s="208"/>
      <c r="J53" s="208"/>
      <c r="K53" s="207"/>
    </row>
    <row r="54" spans="2:11" customFormat="1" ht="15" customHeight="1">
      <c r="B54" s="206"/>
      <c r="C54" s="326" t="s">
        <v>914</v>
      </c>
      <c r="D54" s="326"/>
      <c r="E54" s="326"/>
      <c r="F54" s="326"/>
      <c r="G54" s="326"/>
      <c r="H54" s="326"/>
      <c r="I54" s="326"/>
      <c r="J54" s="326"/>
      <c r="K54" s="207"/>
    </row>
    <row r="55" spans="2:11" customFormat="1" ht="15" customHeight="1">
      <c r="B55" s="206"/>
      <c r="C55" s="326" t="s">
        <v>915</v>
      </c>
      <c r="D55" s="326"/>
      <c r="E55" s="326"/>
      <c r="F55" s="326"/>
      <c r="G55" s="326"/>
      <c r="H55" s="326"/>
      <c r="I55" s="326"/>
      <c r="J55" s="326"/>
      <c r="K55" s="207"/>
    </row>
    <row r="56" spans="2:11" customFormat="1" ht="12.75" customHeight="1">
      <c r="B56" s="206"/>
      <c r="C56" s="209"/>
      <c r="D56" s="209"/>
      <c r="E56" s="209"/>
      <c r="F56" s="209"/>
      <c r="G56" s="209"/>
      <c r="H56" s="209"/>
      <c r="I56" s="209"/>
      <c r="J56" s="209"/>
      <c r="K56" s="207"/>
    </row>
    <row r="57" spans="2:11" customFormat="1" ht="15" customHeight="1">
      <c r="B57" s="206"/>
      <c r="C57" s="326" t="s">
        <v>916</v>
      </c>
      <c r="D57" s="326"/>
      <c r="E57" s="326"/>
      <c r="F57" s="326"/>
      <c r="G57" s="326"/>
      <c r="H57" s="326"/>
      <c r="I57" s="326"/>
      <c r="J57" s="326"/>
      <c r="K57" s="207"/>
    </row>
    <row r="58" spans="2:11" customFormat="1" ht="15" customHeight="1">
      <c r="B58" s="206"/>
      <c r="C58" s="211"/>
      <c r="D58" s="326" t="s">
        <v>917</v>
      </c>
      <c r="E58" s="326"/>
      <c r="F58" s="326"/>
      <c r="G58" s="326"/>
      <c r="H58" s="326"/>
      <c r="I58" s="326"/>
      <c r="J58" s="326"/>
      <c r="K58" s="207"/>
    </row>
    <row r="59" spans="2:11" customFormat="1" ht="15" customHeight="1">
      <c r="B59" s="206"/>
      <c r="C59" s="211"/>
      <c r="D59" s="326" t="s">
        <v>918</v>
      </c>
      <c r="E59" s="326"/>
      <c r="F59" s="326"/>
      <c r="G59" s="326"/>
      <c r="H59" s="326"/>
      <c r="I59" s="326"/>
      <c r="J59" s="326"/>
      <c r="K59" s="207"/>
    </row>
    <row r="60" spans="2:11" customFormat="1" ht="15" customHeight="1">
      <c r="B60" s="206"/>
      <c r="C60" s="211"/>
      <c r="D60" s="326" t="s">
        <v>919</v>
      </c>
      <c r="E60" s="326"/>
      <c r="F60" s="326"/>
      <c r="G60" s="326"/>
      <c r="H60" s="326"/>
      <c r="I60" s="326"/>
      <c r="J60" s="326"/>
      <c r="K60" s="207"/>
    </row>
    <row r="61" spans="2:11" customFormat="1" ht="15" customHeight="1">
      <c r="B61" s="206"/>
      <c r="C61" s="211"/>
      <c r="D61" s="326" t="s">
        <v>920</v>
      </c>
      <c r="E61" s="326"/>
      <c r="F61" s="326"/>
      <c r="G61" s="326"/>
      <c r="H61" s="326"/>
      <c r="I61" s="326"/>
      <c r="J61" s="326"/>
      <c r="K61" s="207"/>
    </row>
    <row r="62" spans="2:11" customFormat="1" ht="15" customHeight="1">
      <c r="B62" s="206"/>
      <c r="C62" s="211"/>
      <c r="D62" s="329" t="s">
        <v>921</v>
      </c>
      <c r="E62" s="329"/>
      <c r="F62" s="329"/>
      <c r="G62" s="329"/>
      <c r="H62" s="329"/>
      <c r="I62" s="329"/>
      <c r="J62" s="329"/>
      <c r="K62" s="207"/>
    </row>
    <row r="63" spans="2:11" customFormat="1" ht="15" customHeight="1">
      <c r="B63" s="206"/>
      <c r="C63" s="211"/>
      <c r="D63" s="326" t="s">
        <v>922</v>
      </c>
      <c r="E63" s="326"/>
      <c r="F63" s="326"/>
      <c r="G63" s="326"/>
      <c r="H63" s="326"/>
      <c r="I63" s="326"/>
      <c r="J63" s="326"/>
      <c r="K63" s="207"/>
    </row>
    <row r="64" spans="2:11" customFormat="1" ht="12.75" customHeight="1">
      <c r="B64" s="206"/>
      <c r="C64" s="211"/>
      <c r="D64" s="211"/>
      <c r="E64" s="214"/>
      <c r="F64" s="211"/>
      <c r="G64" s="211"/>
      <c r="H64" s="211"/>
      <c r="I64" s="211"/>
      <c r="J64" s="211"/>
      <c r="K64" s="207"/>
    </row>
    <row r="65" spans="2:11" customFormat="1" ht="15" customHeight="1">
      <c r="B65" s="206"/>
      <c r="C65" s="211"/>
      <c r="D65" s="326" t="s">
        <v>923</v>
      </c>
      <c r="E65" s="326"/>
      <c r="F65" s="326"/>
      <c r="G65" s="326"/>
      <c r="H65" s="326"/>
      <c r="I65" s="326"/>
      <c r="J65" s="326"/>
      <c r="K65" s="207"/>
    </row>
    <row r="66" spans="2:11" customFormat="1" ht="15" customHeight="1">
      <c r="B66" s="206"/>
      <c r="C66" s="211"/>
      <c r="D66" s="329" t="s">
        <v>924</v>
      </c>
      <c r="E66" s="329"/>
      <c r="F66" s="329"/>
      <c r="G66" s="329"/>
      <c r="H66" s="329"/>
      <c r="I66" s="329"/>
      <c r="J66" s="329"/>
      <c r="K66" s="207"/>
    </row>
    <row r="67" spans="2:11" customFormat="1" ht="15" customHeight="1">
      <c r="B67" s="206"/>
      <c r="C67" s="211"/>
      <c r="D67" s="326" t="s">
        <v>925</v>
      </c>
      <c r="E67" s="326"/>
      <c r="F67" s="326"/>
      <c r="G67" s="326"/>
      <c r="H67" s="326"/>
      <c r="I67" s="326"/>
      <c r="J67" s="326"/>
      <c r="K67" s="207"/>
    </row>
    <row r="68" spans="2:11" customFormat="1" ht="15" customHeight="1">
      <c r="B68" s="206"/>
      <c r="C68" s="211"/>
      <c r="D68" s="326" t="s">
        <v>926</v>
      </c>
      <c r="E68" s="326"/>
      <c r="F68" s="326"/>
      <c r="G68" s="326"/>
      <c r="H68" s="326"/>
      <c r="I68" s="326"/>
      <c r="J68" s="326"/>
      <c r="K68" s="207"/>
    </row>
    <row r="69" spans="2:11" customFormat="1" ht="15" customHeight="1">
      <c r="B69" s="206"/>
      <c r="C69" s="211"/>
      <c r="D69" s="326" t="s">
        <v>927</v>
      </c>
      <c r="E69" s="326"/>
      <c r="F69" s="326"/>
      <c r="G69" s="326"/>
      <c r="H69" s="326"/>
      <c r="I69" s="326"/>
      <c r="J69" s="326"/>
      <c r="K69" s="207"/>
    </row>
    <row r="70" spans="2:11" customFormat="1" ht="15" customHeight="1">
      <c r="B70" s="206"/>
      <c r="C70" s="211"/>
      <c r="D70" s="326" t="s">
        <v>928</v>
      </c>
      <c r="E70" s="326"/>
      <c r="F70" s="326"/>
      <c r="G70" s="326"/>
      <c r="H70" s="326"/>
      <c r="I70" s="326"/>
      <c r="J70" s="326"/>
      <c r="K70" s="207"/>
    </row>
    <row r="71" spans="2:11" customFormat="1" ht="12.75" customHeight="1">
      <c r="B71" s="215"/>
      <c r="C71" s="216"/>
      <c r="D71" s="216"/>
      <c r="E71" s="216"/>
      <c r="F71" s="216"/>
      <c r="G71" s="216"/>
      <c r="H71" s="216"/>
      <c r="I71" s="216"/>
      <c r="J71" s="216"/>
      <c r="K71" s="217"/>
    </row>
    <row r="72" spans="2:11" customFormat="1" ht="18.75" customHeight="1">
      <c r="B72" s="218"/>
      <c r="C72" s="218"/>
      <c r="D72" s="218"/>
      <c r="E72" s="218"/>
      <c r="F72" s="218"/>
      <c r="G72" s="218"/>
      <c r="H72" s="218"/>
      <c r="I72" s="218"/>
      <c r="J72" s="218"/>
      <c r="K72" s="219"/>
    </row>
    <row r="73" spans="2:11" customFormat="1" ht="18.75" customHeight="1">
      <c r="B73" s="219"/>
      <c r="C73" s="219"/>
      <c r="D73" s="219"/>
      <c r="E73" s="219"/>
      <c r="F73" s="219"/>
      <c r="G73" s="219"/>
      <c r="H73" s="219"/>
      <c r="I73" s="219"/>
      <c r="J73" s="219"/>
      <c r="K73" s="219"/>
    </row>
    <row r="74" spans="2:11" customFormat="1" ht="7.5" customHeight="1">
      <c r="B74" s="220"/>
      <c r="C74" s="221"/>
      <c r="D74" s="221"/>
      <c r="E74" s="221"/>
      <c r="F74" s="221"/>
      <c r="G74" s="221"/>
      <c r="H74" s="221"/>
      <c r="I74" s="221"/>
      <c r="J74" s="221"/>
      <c r="K74" s="222"/>
    </row>
    <row r="75" spans="2:11" customFormat="1" ht="45" customHeight="1">
      <c r="B75" s="223"/>
      <c r="C75" s="330" t="s">
        <v>929</v>
      </c>
      <c r="D75" s="330"/>
      <c r="E75" s="330"/>
      <c r="F75" s="330"/>
      <c r="G75" s="330"/>
      <c r="H75" s="330"/>
      <c r="I75" s="330"/>
      <c r="J75" s="330"/>
      <c r="K75" s="224"/>
    </row>
    <row r="76" spans="2:11" customFormat="1" ht="17.25" customHeight="1">
      <c r="B76" s="223"/>
      <c r="C76" s="225" t="s">
        <v>930</v>
      </c>
      <c r="D76" s="225"/>
      <c r="E76" s="225"/>
      <c r="F76" s="225" t="s">
        <v>931</v>
      </c>
      <c r="G76" s="226"/>
      <c r="H76" s="225" t="s">
        <v>51</v>
      </c>
      <c r="I76" s="225" t="s">
        <v>54</v>
      </c>
      <c r="J76" s="225" t="s">
        <v>932</v>
      </c>
      <c r="K76" s="224"/>
    </row>
    <row r="77" spans="2:11" customFormat="1" ht="17.25" customHeight="1">
      <c r="B77" s="223"/>
      <c r="C77" s="227" t="s">
        <v>933</v>
      </c>
      <c r="D77" s="227"/>
      <c r="E77" s="227"/>
      <c r="F77" s="228" t="s">
        <v>934</v>
      </c>
      <c r="G77" s="229"/>
      <c r="H77" s="227"/>
      <c r="I77" s="227"/>
      <c r="J77" s="227" t="s">
        <v>935</v>
      </c>
      <c r="K77" s="224"/>
    </row>
    <row r="78" spans="2:11" customFormat="1" ht="5.25" customHeight="1">
      <c r="B78" s="223"/>
      <c r="C78" s="230"/>
      <c r="D78" s="230"/>
      <c r="E78" s="230"/>
      <c r="F78" s="230"/>
      <c r="G78" s="231"/>
      <c r="H78" s="230"/>
      <c r="I78" s="230"/>
      <c r="J78" s="230"/>
      <c r="K78" s="224"/>
    </row>
    <row r="79" spans="2:11" customFormat="1" ht="15" customHeight="1">
      <c r="B79" s="223"/>
      <c r="C79" s="212" t="s">
        <v>50</v>
      </c>
      <c r="D79" s="232"/>
      <c r="E79" s="232"/>
      <c r="F79" s="233" t="s">
        <v>936</v>
      </c>
      <c r="G79" s="234"/>
      <c r="H79" s="212" t="s">
        <v>937</v>
      </c>
      <c r="I79" s="212" t="s">
        <v>938</v>
      </c>
      <c r="J79" s="212">
        <v>20</v>
      </c>
      <c r="K79" s="224"/>
    </row>
    <row r="80" spans="2:11" customFormat="1" ht="15" customHeight="1">
      <c r="B80" s="223"/>
      <c r="C80" s="212" t="s">
        <v>939</v>
      </c>
      <c r="D80" s="212"/>
      <c r="E80" s="212"/>
      <c r="F80" s="233" t="s">
        <v>936</v>
      </c>
      <c r="G80" s="234"/>
      <c r="H80" s="212" t="s">
        <v>940</v>
      </c>
      <c r="I80" s="212" t="s">
        <v>938</v>
      </c>
      <c r="J80" s="212">
        <v>120</v>
      </c>
      <c r="K80" s="224"/>
    </row>
    <row r="81" spans="2:11" customFormat="1" ht="15" customHeight="1">
      <c r="B81" s="235"/>
      <c r="C81" s="212" t="s">
        <v>941</v>
      </c>
      <c r="D81" s="212"/>
      <c r="E81" s="212"/>
      <c r="F81" s="233" t="s">
        <v>942</v>
      </c>
      <c r="G81" s="234"/>
      <c r="H81" s="212" t="s">
        <v>943</v>
      </c>
      <c r="I81" s="212" t="s">
        <v>938</v>
      </c>
      <c r="J81" s="212">
        <v>50</v>
      </c>
      <c r="K81" s="224"/>
    </row>
    <row r="82" spans="2:11" customFormat="1" ht="15" customHeight="1">
      <c r="B82" s="235"/>
      <c r="C82" s="212" t="s">
        <v>944</v>
      </c>
      <c r="D82" s="212"/>
      <c r="E82" s="212"/>
      <c r="F82" s="233" t="s">
        <v>936</v>
      </c>
      <c r="G82" s="234"/>
      <c r="H82" s="212" t="s">
        <v>945</v>
      </c>
      <c r="I82" s="212" t="s">
        <v>946</v>
      </c>
      <c r="J82" s="212"/>
      <c r="K82" s="224"/>
    </row>
    <row r="83" spans="2:11" customFormat="1" ht="15" customHeight="1">
      <c r="B83" s="235"/>
      <c r="C83" s="212" t="s">
        <v>947</v>
      </c>
      <c r="D83" s="212"/>
      <c r="E83" s="212"/>
      <c r="F83" s="233" t="s">
        <v>942</v>
      </c>
      <c r="G83" s="212"/>
      <c r="H83" s="212" t="s">
        <v>948</v>
      </c>
      <c r="I83" s="212" t="s">
        <v>938</v>
      </c>
      <c r="J83" s="212">
        <v>15</v>
      </c>
      <c r="K83" s="224"/>
    </row>
    <row r="84" spans="2:11" customFormat="1" ht="15" customHeight="1">
      <c r="B84" s="235"/>
      <c r="C84" s="212" t="s">
        <v>949</v>
      </c>
      <c r="D84" s="212"/>
      <c r="E84" s="212"/>
      <c r="F84" s="233" t="s">
        <v>942</v>
      </c>
      <c r="G84" s="212"/>
      <c r="H84" s="212" t="s">
        <v>950</v>
      </c>
      <c r="I84" s="212" t="s">
        <v>938</v>
      </c>
      <c r="J84" s="212">
        <v>15</v>
      </c>
      <c r="K84" s="224"/>
    </row>
    <row r="85" spans="2:11" customFormat="1" ht="15" customHeight="1">
      <c r="B85" s="235"/>
      <c r="C85" s="212" t="s">
        <v>951</v>
      </c>
      <c r="D85" s="212"/>
      <c r="E85" s="212"/>
      <c r="F85" s="233" t="s">
        <v>942</v>
      </c>
      <c r="G85" s="212"/>
      <c r="H85" s="212" t="s">
        <v>952</v>
      </c>
      <c r="I85" s="212" t="s">
        <v>938</v>
      </c>
      <c r="J85" s="212">
        <v>20</v>
      </c>
      <c r="K85" s="224"/>
    </row>
    <row r="86" spans="2:11" customFormat="1" ht="15" customHeight="1">
      <c r="B86" s="235"/>
      <c r="C86" s="212" t="s">
        <v>953</v>
      </c>
      <c r="D86" s="212"/>
      <c r="E86" s="212"/>
      <c r="F86" s="233" t="s">
        <v>942</v>
      </c>
      <c r="G86" s="212"/>
      <c r="H86" s="212" t="s">
        <v>954</v>
      </c>
      <c r="I86" s="212" t="s">
        <v>938</v>
      </c>
      <c r="J86" s="212">
        <v>20</v>
      </c>
      <c r="K86" s="224"/>
    </row>
    <row r="87" spans="2:11" customFormat="1" ht="15" customHeight="1">
      <c r="B87" s="235"/>
      <c r="C87" s="212" t="s">
        <v>955</v>
      </c>
      <c r="D87" s="212"/>
      <c r="E87" s="212"/>
      <c r="F87" s="233" t="s">
        <v>942</v>
      </c>
      <c r="G87" s="234"/>
      <c r="H87" s="212" t="s">
        <v>956</v>
      </c>
      <c r="I87" s="212" t="s">
        <v>938</v>
      </c>
      <c r="J87" s="212">
        <v>50</v>
      </c>
      <c r="K87" s="224"/>
    </row>
    <row r="88" spans="2:11" customFormat="1" ht="15" customHeight="1">
      <c r="B88" s="235"/>
      <c r="C88" s="212" t="s">
        <v>957</v>
      </c>
      <c r="D88" s="212"/>
      <c r="E88" s="212"/>
      <c r="F88" s="233" t="s">
        <v>942</v>
      </c>
      <c r="G88" s="234"/>
      <c r="H88" s="212" t="s">
        <v>958</v>
      </c>
      <c r="I88" s="212" t="s">
        <v>938</v>
      </c>
      <c r="J88" s="212">
        <v>20</v>
      </c>
      <c r="K88" s="224"/>
    </row>
    <row r="89" spans="2:11" customFormat="1" ht="15" customHeight="1">
      <c r="B89" s="235"/>
      <c r="C89" s="212" t="s">
        <v>959</v>
      </c>
      <c r="D89" s="212"/>
      <c r="E89" s="212"/>
      <c r="F89" s="233" t="s">
        <v>942</v>
      </c>
      <c r="G89" s="234"/>
      <c r="H89" s="212" t="s">
        <v>960</v>
      </c>
      <c r="I89" s="212" t="s">
        <v>938</v>
      </c>
      <c r="J89" s="212">
        <v>20</v>
      </c>
      <c r="K89" s="224"/>
    </row>
    <row r="90" spans="2:11" customFormat="1" ht="15" customHeight="1">
      <c r="B90" s="235"/>
      <c r="C90" s="212" t="s">
        <v>961</v>
      </c>
      <c r="D90" s="212"/>
      <c r="E90" s="212"/>
      <c r="F90" s="233" t="s">
        <v>942</v>
      </c>
      <c r="G90" s="234"/>
      <c r="H90" s="212" t="s">
        <v>962</v>
      </c>
      <c r="I90" s="212" t="s">
        <v>938</v>
      </c>
      <c r="J90" s="212">
        <v>50</v>
      </c>
      <c r="K90" s="224"/>
    </row>
    <row r="91" spans="2:11" customFormat="1" ht="15" customHeight="1">
      <c r="B91" s="235"/>
      <c r="C91" s="212" t="s">
        <v>963</v>
      </c>
      <c r="D91" s="212"/>
      <c r="E91" s="212"/>
      <c r="F91" s="233" t="s">
        <v>942</v>
      </c>
      <c r="G91" s="234"/>
      <c r="H91" s="212" t="s">
        <v>963</v>
      </c>
      <c r="I91" s="212" t="s">
        <v>938</v>
      </c>
      <c r="J91" s="212">
        <v>50</v>
      </c>
      <c r="K91" s="224"/>
    </row>
    <row r="92" spans="2:11" customFormat="1" ht="15" customHeight="1">
      <c r="B92" s="235"/>
      <c r="C92" s="212" t="s">
        <v>964</v>
      </c>
      <c r="D92" s="212"/>
      <c r="E92" s="212"/>
      <c r="F92" s="233" t="s">
        <v>942</v>
      </c>
      <c r="G92" s="234"/>
      <c r="H92" s="212" t="s">
        <v>965</v>
      </c>
      <c r="I92" s="212" t="s">
        <v>938</v>
      </c>
      <c r="J92" s="212">
        <v>255</v>
      </c>
      <c r="K92" s="224"/>
    </row>
    <row r="93" spans="2:11" customFormat="1" ht="15" customHeight="1">
      <c r="B93" s="235"/>
      <c r="C93" s="212" t="s">
        <v>966</v>
      </c>
      <c r="D93" s="212"/>
      <c r="E93" s="212"/>
      <c r="F93" s="233" t="s">
        <v>936</v>
      </c>
      <c r="G93" s="234"/>
      <c r="H93" s="212" t="s">
        <v>967</v>
      </c>
      <c r="I93" s="212" t="s">
        <v>968</v>
      </c>
      <c r="J93" s="212"/>
      <c r="K93" s="224"/>
    </row>
    <row r="94" spans="2:11" customFormat="1" ht="15" customHeight="1">
      <c r="B94" s="235"/>
      <c r="C94" s="212" t="s">
        <v>969</v>
      </c>
      <c r="D94" s="212"/>
      <c r="E94" s="212"/>
      <c r="F94" s="233" t="s">
        <v>936</v>
      </c>
      <c r="G94" s="234"/>
      <c r="H94" s="212" t="s">
        <v>970</v>
      </c>
      <c r="I94" s="212" t="s">
        <v>971</v>
      </c>
      <c r="J94" s="212"/>
      <c r="K94" s="224"/>
    </row>
    <row r="95" spans="2:11" customFormat="1" ht="15" customHeight="1">
      <c r="B95" s="235"/>
      <c r="C95" s="212" t="s">
        <v>972</v>
      </c>
      <c r="D95" s="212"/>
      <c r="E95" s="212"/>
      <c r="F95" s="233" t="s">
        <v>936</v>
      </c>
      <c r="G95" s="234"/>
      <c r="H95" s="212" t="s">
        <v>972</v>
      </c>
      <c r="I95" s="212" t="s">
        <v>971</v>
      </c>
      <c r="J95" s="212"/>
      <c r="K95" s="224"/>
    </row>
    <row r="96" spans="2:11" customFormat="1" ht="15" customHeight="1">
      <c r="B96" s="235"/>
      <c r="C96" s="212" t="s">
        <v>35</v>
      </c>
      <c r="D96" s="212"/>
      <c r="E96" s="212"/>
      <c r="F96" s="233" t="s">
        <v>936</v>
      </c>
      <c r="G96" s="234"/>
      <c r="H96" s="212" t="s">
        <v>973</v>
      </c>
      <c r="I96" s="212" t="s">
        <v>971</v>
      </c>
      <c r="J96" s="212"/>
      <c r="K96" s="224"/>
    </row>
    <row r="97" spans="2:11" customFormat="1" ht="15" customHeight="1">
      <c r="B97" s="235"/>
      <c r="C97" s="212" t="s">
        <v>45</v>
      </c>
      <c r="D97" s="212"/>
      <c r="E97" s="212"/>
      <c r="F97" s="233" t="s">
        <v>936</v>
      </c>
      <c r="G97" s="234"/>
      <c r="H97" s="212" t="s">
        <v>974</v>
      </c>
      <c r="I97" s="212" t="s">
        <v>971</v>
      </c>
      <c r="J97" s="212"/>
      <c r="K97" s="224"/>
    </row>
    <row r="98" spans="2:11" customFormat="1" ht="15" customHeight="1">
      <c r="B98" s="236"/>
      <c r="C98" s="237"/>
      <c r="D98" s="237"/>
      <c r="E98" s="237"/>
      <c r="F98" s="237"/>
      <c r="G98" s="237"/>
      <c r="H98" s="237"/>
      <c r="I98" s="237"/>
      <c r="J98" s="237"/>
      <c r="K98" s="238"/>
    </row>
    <row r="99" spans="2:11" customFormat="1" ht="18.75" customHeight="1">
      <c r="B99" s="239"/>
      <c r="C99" s="240"/>
      <c r="D99" s="240"/>
      <c r="E99" s="240"/>
      <c r="F99" s="240"/>
      <c r="G99" s="240"/>
      <c r="H99" s="240"/>
      <c r="I99" s="240"/>
      <c r="J99" s="240"/>
      <c r="K99" s="239"/>
    </row>
    <row r="100" spans="2:11" customFormat="1" ht="18.75" customHeight="1"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</row>
    <row r="101" spans="2:11" customFormat="1" ht="7.5" customHeight="1">
      <c r="B101" s="220"/>
      <c r="C101" s="221"/>
      <c r="D101" s="221"/>
      <c r="E101" s="221"/>
      <c r="F101" s="221"/>
      <c r="G101" s="221"/>
      <c r="H101" s="221"/>
      <c r="I101" s="221"/>
      <c r="J101" s="221"/>
      <c r="K101" s="222"/>
    </row>
    <row r="102" spans="2:11" customFormat="1" ht="45" customHeight="1">
      <c r="B102" s="223"/>
      <c r="C102" s="330" t="s">
        <v>975</v>
      </c>
      <c r="D102" s="330"/>
      <c r="E102" s="330"/>
      <c r="F102" s="330"/>
      <c r="G102" s="330"/>
      <c r="H102" s="330"/>
      <c r="I102" s="330"/>
      <c r="J102" s="330"/>
      <c r="K102" s="224"/>
    </row>
    <row r="103" spans="2:11" customFormat="1" ht="17.25" customHeight="1">
      <c r="B103" s="223"/>
      <c r="C103" s="225" t="s">
        <v>930</v>
      </c>
      <c r="D103" s="225"/>
      <c r="E103" s="225"/>
      <c r="F103" s="225" t="s">
        <v>931</v>
      </c>
      <c r="G103" s="226"/>
      <c r="H103" s="225" t="s">
        <v>51</v>
      </c>
      <c r="I103" s="225" t="s">
        <v>54</v>
      </c>
      <c r="J103" s="225" t="s">
        <v>932</v>
      </c>
      <c r="K103" s="224"/>
    </row>
    <row r="104" spans="2:11" customFormat="1" ht="17.25" customHeight="1">
      <c r="B104" s="223"/>
      <c r="C104" s="227" t="s">
        <v>933</v>
      </c>
      <c r="D104" s="227"/>
      <c r="E104" s="227"/>
      <c r="F104" s="228" t="s">
        <v>934</v>
      </c>
      <c r="G104" s="229"/>
      <c r="H104" s="227"/>
      <c r="I104" s="227"/>
      <c r="J104" s="227" t="s">
        <v>935</v>
      </c>
      <c r="K104" s="224"/>
    </row>
    <row r="105" spans="2:11" customFormat="1" ht="5.25" customHeight="1">
      <c r="B105" s="223"/>
      <c r="C105" s="225"/>
      <c r="D105" s="225"/>
      <c r="E105" s="225"/>
      <c r="F105" s="225"/>
      <c r="G105" s="241"/>
      <c r="H105" s="225"/>
      <c r="I105" s="225"/>
      <c r="J105" s="225"/>
      <c r="K105" s="224"/>
    </row>
    <row r="106" spans="2:11" customFormat="1" ht="15" customHeight="1">
      <c r="B106" s="223"/>
      <c r="C106" s="212" t="s">
        <v>50</v>
      </c>
      <c r="D106" s="232"/>
      <c r="E106" s="232"/>
      <c r="F106" s="233" t="s">
        <v>936</v>
      </c>
      <c r="G106" s="212"/>
      <c r="H106" s="212" t="s">
        <v>976</v>
      </c>
      <c r="I106" s="212" t="s">
        <v>938</v>
      </c>
      <c r="J106" s="212">
        <v>20</v>
      </c>
      <c r="K106" s="224"/>
    </row>
    <row r="107" spans="2:11" customFormat="1" ht="15" customHeight="1">
      <c r="B107" s="223"/>
      <c r="C107" s="212" t="s">
        <v>939</v>
      </c>
      <c r="D107" s="212"/>
      <c r="E107" s="212"/>
      <c r="F107" s="233" t="s">
        <v>936</v>
      </c>
      <c r="G107" s="212"/>
      <c r="H107" s="212" t="s">
        <v>976</v>
      </c>
      <c r="I107" s="212" t="s">
        <v>938</v>
      </c>
      <c r="J107" s="212">
        <v>120</v>
      </c>
      <c r="K107" s="224"/>
    </row>
    <row r="108" spans="2:11" customFormat="1" ht="15" customHeight="1">
      <c r="B108" s="235"/>
      <c r="C108" s="212" t="s">
        <v>941</v>
      </c>
      <c r="D108" s="212"/>
      <c r="E108" s="212"/>
      <c r="F108" s="233" t="s">
        <v>942</v>
      </c>
      <c r="G108" s="212"/>
      <c r="H108" s="212" t="s">
        <v>976</v>
      </c>
      <c r="I108" s="212" t="s">
        <v>938</v>
      </c>
      <c r="J108" s="212">
        <v>50</v>
      </c>
      <c r="K108" s="224"/>
    </row>
    <row r="109" spans="2:11" customFormat="1" ht="15" customHeight="1">
      <c r="B109" s="235"/>
      <c r="C109" s="212" t="s">
        <v>944</v>
      </c>
      <c r="D109" s="212"/>
      <c r="E109" s="212"/>
      <c r="F109" s="233" t="s">
        <v>936</v>
      </c>
      <c r="G109" s="212"/>
      <c r="H109" s="212" t="s">
        <v>976</v>
      </c>
      <c r="I109" s="212" t="s">
        <v>946</v>
      </c>
      <c r="J109" s="212"/>
      <c r="K109" s="224"/>
    </row>
    <row r="110" spans="2:11" customFormat="1" ht="15" customHeight="1">
      <c r="B110" s="235"/>
      <c r="C110" s="212" t="s">
        <v>955</v>
      </c>
      <c r="D110" s="212"/>
      <c r="E110" s="212"/>
      <c r="F110" s="233" t="s">
        <v>942</v>
      </c>
      <c r="G110" s="212"/>
      <c r="H110" s="212" t="s">
        <v>976</v>
      </c>
      <c r="I110" s="212" t="s">
        <v>938</v>
      </c>
      <c r="J110" s="212">
        <v>50</v>
      </c>
      <c r="K110" s="224"/>
    </row>
    <row r="111" spans="2:11" customFormat="1" ht="15" customHeight="1">
      <c r="B111" s="235"/>
      <c r="C111" s="212" t="s">
        <v>963</v>
      </c>
      <c r="D111" s="212"/>
      <c r="E111" s="212"/>
      <c r="F111" s="233" t="s">
        <v>942</v>
      </c>
      <c r="G111" s="212"/>
      <c r="H111" s="212" t="s">
        <v>976</v>
      </c>
      <c r="I111" s="212" t="s">
        <v>938</v>
      </c>
      <c r="J111" s="212">
        <v>50</v>
      </c>
      <c r="K111" s="224"/>
    </row>
    <row r="112" spans="2:11" customFormat="1" ht="15" customHeight="1">
      <c r="B112" s="235"/>
      <c r="C112" s="212" t="s">
        <v>961</v>
      </c>
      <c r="D112" s="212"/>
      <c r="E112" s="212"/>
      <c r="F112" s="233" t="s">
        <v>942</v>
      </c>
      <c r="G112" s="212"/>
      <c r="H112" s="212" t="s">
        <v>976</v>
      </c>
      <c r="I112" s="212" t="s">
        <v>938</v>
      </c>
      <c r="J112" s="212">
        <v>50</v>
      </c>
      <c r="K112" s="224"/>
    </row>
    <row r="113" spans="2:11" customFormat="1" ht="15" customHeight="1">
      <c r="B113" s="235"/>
      <c r="C113" s="212" t="s">
        <v>50</v>
      </c>
      <c r="D113" s="212"/>
      <c r="E113" s="212"/>
      <c r="F113" s="233" t="s">
        <v>936</v>
      </c>
      <c r="G113" s="212"/>
      <c r="H113" s="212" t="s">
        <v>977</v>
      </c>
      <c r="I113" s="212" t="s">
        <v>938</v>
      </c>
      <c r="J113" s="212">
        <v>20</v>
      </c>
      <c r="K113" s="224"/>
    </row>
    <row r="114" spans="2:11" customFormat="1" ht="15" customHeight="1">
      <c r="B114" s="235"/>
      <c r="C114" s="212" t="s">
        <v>978</v>
      </c>
      <c r="D114" s="212"/>
      <c r="E114" s="212"/>
      <c r="F114" s="233" t="s">
        <v>936</v>
      </c>
      <c r="G114" s="212"/>
      <c r="H114" s="212" t="s">
        <v>979</v>
      </c>
      <c r="I114" s="212" t="s">
        <v>938</v>
      </c>
      <c r="J114" s="212">
        <v>120</v>
      </c>
      <c r="K114" s="224"/>
    </row>
    <row r="115" spans="2:11" customFormat="1" ht="15" customHeight="1">
      <c r="B115" s="235"/>
      <c r="C115" s="212" t="s">
        <v>35</v>
      </c>
      <c r="D115" s="212"/>
      <c r="E115" s="212"/>
      <c r="F115" s="233" t="s">
        <v>936</v>
      </c>
      <c r="G115" s="212"/>
      <c r="H115" s="212" t="s">
        <v>980</v>
      </c>
      <c r="I115" s="212" t="s">
        <v>971</v>
      </c>
      <c r="J115" s="212"/>
      <c r="K115" s="224"/>
    </row>
    <row r="116" spans="2:11" customFormat="1" ht="15" customHeight="1">
      <c r="B116" s="235"/>
      <c r="C116" s="212" t="s">
        <v>45</v>
      </c>
      <c r="D116" s="212"/>
      <c r="E116" s="212"/>
      <c r="F116" s="233" t="s">
        <v>936</v>
      </c>
      <c r="G116" s="212"/>
      <c r="H116" s="212" t="s">
        <v>981</v>
      </c>
      <c r="I116" s="212" t="s">
        <v>971</v>
      </c>
      <c r="J116" s="212"/>
      <c r="K116" s="224"/>
    </row>
    <row r="117" spans="2:11" customFormat="1" ht="15" customHeight="1">
      <c r="B117" s="235"/>
      <c r="C117" s="212" t="s">
        <v>54</v>
      </c>
      <c r="D117" s="212"/>
      <c r="E117" s="212"/>
      <c r="F117" s="233" t="s">
        <v>936</v>
      </c>
      <c r="G117" s="212"/>
      <c r="H117" s="212" t="s">
        <v>982</v>
      </c>
      <c r="I117" s="212" t="s">
        <v>983</v>
      </c>
      <c r="J117" s="212"/>
      <c r="K117" s="224"/>
    </row>
    <row r="118" spans="2:11" customFormat="1" ht="15" customHeight="1">
      <c r="B118" s="236"/>
      <c r="C118" s="242"/>
      <c r="D118" s="242"/>
      <c r="E118" s="242"/>
      <c r="F118" s="242"/>
      <c r="G118" s="242"/>
      <c r="H118" s="242"/>
      <c r="I118" s="242"/>
      <c r="J118" s="242"/>
      <c r="K118" s="238"/>
    </row>
    <row r="119" spans="2:11" customFormat="1" ht="18.75" customHeight="1">
      <c r="B119" s="243"/>
      <c r="C119" s="244"/>
      <c r="D119" s="244"/>
      <c r="E119" s="244"/>
      <c r="F119" s="245"/>
      <c r="G119" s="244"/>
      <c r="H119" s="244"/>
      <c r="I119" s="244"/>
      <c r="J119" s="244"/>
      <c r="K119" s="243"/>
    </row>
    <row r="120" spans="2:11" customFormat="1" ht="18.75" customHeight="1">
      <c r="B120" s="219"/>
      <c r="C120" s="219"/>
      <c r="D120" s="219"/>
      <c r="E120" s="219"/>
      <c r="F120" s="219"/>
      <c r="G120" s="219"/>
      <c r="H120" s="219"/>
      <c r="I120" s="219"/>
      <c r="J120" s="219"/>
      <c r="K120" s="219"/>
    </row>
    <row r="121" spans="2:11" customFormat="1" ht="7.5" customHeight="1">
      <c r="B121" s="246"/>
      <c r="C121" s="247"/>
      <c r="D121" s="247"/>
      <c r="E121" s="247"/>
      <c r="F121" s="247"/>
      <c r="G121" s="247"/>
      <c r="H121" s="247"/>
      <c r="I121" s="247"/>
      <c r="J121" s="247"/>
      <c r="K121" s="248"/>
    </row>
    <row r="122" spans="2:11" customFormat="1" ht="45" customHeight="1">
      <c r="B122" s="249"/>
      <c r="C122" s="328" t="s">
        <v>984</v>
      </c>
      <c r="D122" s="328"/>
      <c r="E122" s="328"/>
      <c r="F122" s="328"/>
      <c r="G122" s="328"/>
      <c r="H122" s="328"/>
      <c r="I122" s="328"/>
      <c r="J122" s="328"/>
      <c r="K122" s="250"/>
    </row>
    <row r="123" spans="2:11" customFormat="1" ht="17.25" customHeight="1">
      <c r="B123" s="251"/>
      <c r="C123" s="225" t="s">
        <v>930</v>
      </c>
      <c r="D123" s="225"/>
      <c r="E123" s="225"/>
      <c r="F123" s="225" t="s">
        <v>931</v>
      </c>
      <c r="G123" s="226"/>
      <c r="H123" s="225" t="s">
        <v>51</v>
      </c>
      <c r="I123" s="225" t="s">
        <v>54</v>
      </c>
      <c r="J123" s="225" t="s">
        <v>932</v>
      </c>
      <c r="K123" s="252"/>
    </row>
    <row r="124" spans="2:11" customFormat="1" ht="17.25" customHeight="1">
      <c r="B124" s="251"/>
      <c r="C124" s="227" t="s">
        <v>933</v>
      </c>
      <c r="D124" s="227"/>
      <c r="E124" s="227"/>
      <c r="F124" s="228" t="s">
        <v>934</v>
      </c>
      <c r="G124" s="229"/>
      <c r="H124" s="227"/>
      <c r="I124" s="227"/>
      <c r="J124" s="227" t="s">
        <v>935</v>
      </c>
      <c r="K124" s="252"/>
    </row>
    <row r="125" spans="2:11" customFormat="1" ht="5.25" customHeight="1">
      <c r="B125" s="253"/>
      <c r="C125" s="230"/>
      <c r="D125" s="230"/>
      <c r="E125" s="230"/>
      <c r="F125" s="230"/>
      <c r="G125" s="254"/>
      <c r="H125" s="230"/>
      <c r="I125" s="230"/>
      <c r="J125" s="230"/>
      <c r="K125" s="255"/>
    </row>
    <row r="126" spans="2:11" customFormat="1" ht="15" customHeight="1">
      <c r="B126" s="253"/>
      <c r="C126" s="212" t="s">
        <v>939</v>
      </c>
      <c r="D126" s="232"/>
      <c r="E126" s="232"/>
      <c r="F126" s="233" t="s">
        <v>936</v>
      </c>
      <c r="G126" s="212"/>
      <c r="H126" s="212" t="s">
        <v>976</v>
      </c>
      <c r="I126" s="212" t="s">
        <v>938</v>
      </c>
      <c r="J126" s="212">
        <v>120</v>
      </c>
      <c r="K126" s="256"/>
    </row>
    <row r="127" spans="2:11" customFormat="1" ht="15" customHeight="1">
      <c r="B127" s="253"/>
      <c r="C127" s="212" t="s">
        <v>985</v>
      </c>
      <c r="D127" s="212"/>
      <c r="E127" s="212"/>
      <c r="F127" s="233" t="s">
        <v>936</v>
      </c>
      <c r="G127" s="212"/>
      <c r="H127" s="212" t="s">
        <v>986</v>
      </c>
      <c r="I127" s="212" t="s">
        <v>938</v>
      </c>
      <c r="J127" s="212" t="s">
        <v>987</v>
      </c>
      <c r="K127" s="256"/>
    </row>
    <row r="128" spans="2:11" customFormat="1" ht="15" customHeight="1">
      <c r="B128" s="253"/>
      <c r="C128" s="212" t="s">
        <v>884</v>
      </c>
      <c r="D128" s="212"/>
      <c r="E128" s="212"/>
      <c r="F128" s="233" t="s">
        <v>936</v>
      </c>
      <c r="G128" s="212"/>
      <c r="H128" s="212" t="s">
        <v>988</v>
      </c>
      <c r="I128" s="212" t="s">
        <v>938</v>
      </c>
      <c r="J128" s="212" t="s">
        <v>987</v>
      </c>
      <c r="K128" s="256"/>
    </row>
    <row r="129" spans="2:11" customFormat="1" ht="15" customHeight="1">
      <c r="B129" s="253"/>
      <c r="C129" s="212" t="s">
        <v>947</v>
      </c>
      <c r="D129" s="212"/>
      <c r="E129" s="212"/>
      <c r="F129" s="233" t="s">
        <v>942</v>
      </c>
      <c r="G129" s="212"/>
      <c r="H129" s="212" t="s">
        <v>948</v>
      </c>
      <c r="I129" s="212" t="s">
        <v>938</v>
      </c>
      <c r="J129" s="212">
        <v>15</v>
      </c>
      <c r="K129" s="256"/>
    </row>
    <row r="130" spans="2:11" customFormat="1" ht="15" customHeight="1">
      <c r="B130" s="253"/>
      <c r="C130" s="212" t="s">
        <v>949</v>
      </c>
      <c r="D130" s="212"/>
      <c r="E130" s="212"/>
      <c r="F130" s="233" t="s">
        <v>942</v>
      </c>
      <c r="G130" s="212"/>
      <c r="H130" s="212" t="s">
        <v>950</v>
      </c>
      <c r="I130" s="212" t="s">
        <v>938</v>
      </c>
      <c r="J130" s="212">
        <v>15</v>
      </c>
      <c r="K130" s="256"/>
    </row>
    <row r="131" spans="2:11" customFormat="1" ht="15" customHeight="1">
      <c r="B131" s="253"/>
      <c r="C131" s="212" t="s">
        <v>951</v>
      </c>
      <c r="D131" s="212"/>
      <c r="E131" s="212"/>
      <c r="F131" s="233" t="s">
        <v>942</v>
      </c>
      <c r="G131" s="212"/>
      <c r="H131" s="212" t="s">
        <v>952</v>
      </c>
      <c r="I131" s="212" t="s">
        <v>938</v>
      </c>
      <c r="J131" s="212">
        <v>20</v>
      </c>
      <c r="K131" s="256"/>
    </row>
    <row r="132" spans="2:11" customFormat="1" ht="15" customHeight="1">
      <c r="B132" s="253"/>
      <c r="C132" s="212" t="s">
        <v>953</v>
      </c>
      <c r="D132" s="212"/>
      <c r="E132" s="212"/>
      <c r="F132" s="233" t="s">
        <v>942</v>
      </c>
      <c r="G132" s="212"/>
      <c r="H132" s="212" t="s">
        <v>954</v>
      </c>
      <c r="I132" s="212" t="s">
        <v>938</v>
      </c>
      <c r="J132" s="212">
        <v>20</v>
      </c>
      <c r="K132" s="256"/>
    </row>
    <row r="133" spans="2:11" customFormat="1" ht="15" customHeight="1">
      <c r="B133" s="253"/>
      <c r="C133" s="212" t="s">
        <v>941</v>
      </c>
      <c r="D133" s="212"/>
      <c r="E133" s="212"/>
      <c r="F133" s="233" t="s">
        <v>942</v>
      </c>
      <c r="G133" s="212"/>
      <c r="H133" s="212" t="s">
        <v>976</v>
      </c>
      <c r="I133" s="212" t="s">
        <v>938</v>
      </c>
      <c r="J133" s="212">
        <v>50</v>
      </c>
      <c r="K133" s="256"/>
    </row>
    <row r="134" spans="2:11" customFormat="1" ht="15" customHeight="1">
      <c r="B134" s="253"/>
      <c r="C134" s="212" t="s">
        <v>955</v>
      </c>
      <c r="D134" s="212"/>
      <c r="E134" s="212"/>
      <c r="F134" s="233" t="s">
        <v>942</v>
      </c>
      <c r="G134" s="212"/>
      <c r="H134" s="212" t="s">
        <v>976</v>
      </c>
      <c r="I134" s="212" t="s">
        <v>938</v>
      </c>
      <c r="J134" s="212">
        <v>50</v>
      </c>
      <c r="K134" s="256"/>
    </row>
    <row r="135" spans="2:11" customFormat="1" ht="15" customHeight="1">
      <c r="B135" s="253"/>
      <c r="C135" s="212" t="s">
        <v>961</v>
      </c>
      <c r="D135" s="212"/>
      <c r="E135" s="212"/>
      <c r="F135" s="233" t="s">
        <v>942</v>
      </c>
      <c r="G135" s="212"/>
      <c r="H135" s="212" t="s">
        <v>976</v>
      </c>
      <c r="I135" s="212" t="s">
        <v>938</v>
      </c>
      <c r="J135" s="212">
        <v>50</v>
      </c>
      <c r="K135" s="256"/>
    </row>
    <row r="136" spans="2:11" customFormat="1" ht="15" customHeight="1">
      <c r="B136" s="253"/>
      <c r="C136" s="212" t="s">
        <v>963</v>
      </c>
      <c r="D136" s="212"/>
      <c r="E136" s="212"/>
      <c r="F136" s="233" t="s">
        <v>942</v>
      </c>
      <c r="G136" s="212"/>
      <c r="H136" s="212" t="s">
        <v>976</v>
      </c>
      <c r="I136" s="212" t="s">
        <v>938</v>
      </c>
      <c r="J136" s="212">
        <v>50</v>
      </c>
      <c r="K136" s="256"/>
    </row>
    <row r="137" spans="2:11" customFormat="1" ht="15" customHeight="1">
      <c r="B137" s="253"/>
      <c r="C137" s="212" t="s">
        <v>964</v>
      </c>
      <c r="D137" s="212"/>
      <c r="E137" s="212"/>
      <c r="F137" s="233" t="s">
        <v>942</v>
      </c>
      <c r="G137" s="212"/>
      <c r="H137" s="212" t="s">
        <v>989</v>
      </c>
      <c r="I137" s="212" t="s">
        <v>938</v>
      </c>
      <c r="J137" s="212">
        <v>255</v>
      </c>
      <c r="K137" s="256"/>
    </row>
    <row r="138" spans="2:11" customFormat="1" ht="15" customHeight="1">
      <c r="B138" s="253"/>
      <c r="C138" s="212" t="s">
        <v>966</v>
      </c>
      <c r="D138" s="212"/>
      <c r="E138" s="212"/>
      <c r="F138" s="233" t="s">
        <v>936</v>
      </c>
      <c r="G138" s="212"/>
      <c r="H138" s="212" t="s">
        <v>990</v>
      </c>
      <c r="I138" s="212" t="s">
        <v>968</v>
      </c>
      <c r="J138" s="212"/>
      <c r="K138" s="256"/>
    </row>
    <row r="139" spans="2:11" customFormat="1" ht="15" customHeight="1">
      <c r="B139" s="253"/>
      <c r="C139" s="212" t="s">
        <v>969</v>
      </c>
      <c r="D139" s="212"/>
      <c r="E139" s="212"/>
      <c r="F139" s="233" t="s">
        <v>936</v>
      </c>
      <c r="G139" s="212"/>
      <c r="H139" s="212" t="s">
        <v>991</v>
      </c>
      <c r="I139" s="212" t="s">
        <v>971</v>
      </c>
      <c r="J139" s="212"/>
      <c r="K139" s="256"/>
    </row>
    <row r="140" spans="2:11" customFormat="1" ht="15" customHeight="1">
      <c r="B140" s="253"/>
      <c r="C140" s="212" t="s">
        <v>972</v>
      </c>
      <c r="D140" s="212"/>
      <c r="E140" s="212"/>
      <c r="F140" s="233" t="s">
        <v>936</v>
      </c>
      <c r="G140" s="212"/>
      <c r="H140" s="212" t="s">
        <v>972</v>
      </c>
      <c r="I140" s="212" t="s">
        <v>971</v>
      </c>
      <c r="J140" s="212"/>
      <c r="K140" s="256"/>
    </row>
    <row r="141" spans="2:11" customFormat="1" ht="15" customHeight="1">
      <c r="B141" s="253"/>
      <c r="C141" s="212" t="s">
        <v>35</v>
      </c>
      <c r="D141" s="212"/>
      <c r="E141" s="212"/>
      <c r="F141" s="233" t="s">
        <v>936</v>
      </c>
      <c r="G141" s="212"/>
      <c r="H141" s="212" t="s">
        <v>992</v>
      </c>
      <c r="I141" s="212" t="s">
        <v>971</v>
      </c>
      <c r="J141" s="212"/>
      <c r="K141" s="256"/>
    </row>
    <row r="142" spans="2:11" customFormat="1" ht="15" customHeight="1">
      <c r="B142" s="253"/>
      <c r="C142" s="212" t="s">
        <v>993</v>
      </c>
      <c r="D142" s="212"/>
      <c r="E142" s="212"/>
      <c r="F142" s="233" t="s">
        <v>936</v>
      </c>
      <c r="G142" s="212"/>
      <c r="H142" s="212" t="s">
        <v>994</v>
      </c>
      <c r="I142" s="212" t="s">
        <v>971</v>
      </c>
      <c r="J142" s="212"/>
      <c r="K142" s="256"/>
    </row>
    <row r="143" spans="2:11" customFormat="1" ht="15" customHeight="1">
      <c r="B143" s="257"/>
      <c r="C143" s="258"/>
      <c r="D143" s="258"/>
      <c r="E143" s="258"/>
      <c r="F143" s="258"/>
      <c r="G143" s="258"/>
      <c r="H143" s="258"/>
      <c r="I143" s="258"/>
      <c r="J143" s="258"/>
      <c r="K143" s="259"/>
    </row>
    <row r="144" spans="2:11" customFormat="1" ht="18.75" customHeight="1">
      <c r="B144" s="244"/>
      <c r="C144" s="244"/>
      <c r="D144" s="244"/>
      <c r="E144" s="244"/>
      <c r="F144" s="245"/>
      <c r="G144" s="244"/>
      <c r="H144" s="244"/>
      <c r="I144" s="244"/>
      <c r="J144" s="244"/>
      <c r="K144" s="244"/>
    </row>
    <row r="145" spans="2:11" customFormat="1" ht="18.75" customHeight="1">
      <c r="B145" s="219"/>
      <c r="C145" s="219"/>
      <c r="D145" s="219"/>
      <c r="E145" s="219"/>
      <c r="F145" s="219"/>
      <c r="G145" s="219"/>
      <c r="H145" s="219"/>
      <c r="I145" s="219"/>
      <c r="J145" s="219"/>
      <c r="K145" s="219"/>
    </row>
    <row r="146" spans="2:11" customFormat="1" ht="7.5" customHeight="1">
      <c r="B146" s="220"/>
      <c r="C146" s="221"/>
      <c r="D146" s="221"/>
      <c r="E146" s="221"/>
      <c r="F146" s="221"/>
      <c r="G146" s="221"/>
      <c r="H146" s="221"/>
      <c r="I146" s="221"/>
      <c r="J146" s="221"/>
      <c r="K146" s="222"/>
    </row>
    <row r="147" spans="2:11" customFormat="1" ht="45" customHeight="1">
      <c r="B147" s="223"/>
      <c r="C147" s="330" t="s">
        <v>995</v>
      </c>
      <c r="D147" s="330"/>
      <c r="E147" s="330"/>
      <c r="F147" s="330"/>
      <c r="G147" s="330"/>
      <c r="H147" s="330"/>
      <c r="I147" s="330"/>
      <c r="J147" s="330"/>
      <c r="K147" s="224"/>
    </row>
    <row r="148" spans="2:11" customFormat="1" ht="17.25" customHeight="1">
      <c r="B148" s="223"/>
      <c r="C148" s="225" t="s">
        <v>930</v>
      </c>
      <c r="D148" s="225"/>
      <c r="E148" s="225"/>
      <c r="F148" s="225" t="s">
        <v>931</v>
      </c>
      <c r="G148" s="226"/>
      <c r="H148" s="225" t="s">
        <v>51</v>
      </c>
      <c r="I148" s="225" t="s">
        <v>54</v>
      </c>
      <c r="J148" s="225" t="s">
        <v>932</v>
      </c>
      <c r="K148" s="224"/>
    </row>
    <row r="149" spans="2:11" customFormat="1" ht="17.25" customHeight="1">
      <c r="B149" s="223"/>
      <c r="C149" s="227" t="s">
        <v>933</v>
      </c>
      <c r="D149" s="227"/>
      <c r="E149" s="227"/>
      <c r="F149" s="228" t="s">
        <v>934</v>
      </c>
      <c r="G149" s="229"/>
      <c r="H149" s="227"/>
      <c r="I149" s="227"/>
      <c r="J149" s="227" t="s">
        <v>935</v>
      </c>
      <c r="K149" s="224"/>
    </row>
    <row r="150" spans="2:11" customFormat="1" ht="5.25" customHeight="1">
      <c r="B150" s="235"/>
      <c r="C150" s="230"/>
      <c r="D150" s="230"/>
      <c r="E150" s="230"/>
      <c r="F150" s="230"/>
      <c r="G150" s="231"/>
      <c r="H150" s="230"/>
      <c r="I150" s="230"/>
      <c r="J150" s="230"/>
      <c r="K150" s="256"/>
    </row>
    <row r="151" spans="2:11" customFormat="1" ht="15" customHeight="1">
      <c r="B151" s="235"/>
      <c r="C151" s="260" t="s">
        <v>939</v>
      </c>
      <c r="D151" s="212"/>
      <c r="E151" s="212"/>
      <c r="F151" s="261" t="s">
        <v>936</v>
      </c>
      <c r="G151" s="212"/>
      <c r="H151" s="260" t="s">
        <v>976</v>
      </c>
      <c r="I151" s="260" t="s">
        <v>938</v>
      </c>
      <c r="J151" s="260">
        <v>120</v>
      </c>
      <c r="K151" s="256"/>
    </row>
    <row r="152" spans="2:11" customFormat="1" ht="15" customHeight="1">
      <c r="B152" s="235"/>
      <c r="C152" s="260" t="s">
        <v>985</v>
      </c>
      <c r="D152" s="212"/>
      <c r="E152" s="212"/>
      <c r="F152" s="261" t="s">
        <v>936</v>
      </c>
      <c r="G152" s="212"/>
      <c r="H152" s="260" t="s">
        <v>996</v>
      </c>
      <c r="I152" s="260" t="s">
        <v>938</v>
      </c>
      <c r="J152" s="260" t="s">
        <v>987</v>
      </c>
      <c r="K152" s="256"/>
    </row>
    <row r="153" spans="2:11" customFormat="1" ht="15" customHeight="1">
      <c r="B153" s="235"/>
      <c r="C153" s="260" t="s">
        <v>884</v>
      </c>
      <c r="D153" s="212"/>
      <c r="E153" s="212"/>
      <c r="F153" s="261" t="s">
        <v>936</v>
      </c>
      <c r="G153" s="212"/>
      <c r="H153" s="260" t="s">
        <v>997</v>
      </c>
      <c r="I153" s="260" t="s">
        <v>938</v>
      </c>
      <c r="J153" s="260" t="s">
        <v>987</v>
      </c>
      <c r="K153" s="256"/>
    </row>
    <row r="154" spans="2:11" customFormat="1" ht="15" customHeight="1">
      <c r="B154" s="235"/>
      <c r="C154" s="260" t="s">
        <v>941</v>
      </c>
      <c r="D154" s="212"/>
      <c r="E154" s="212"/>
      <c r="F154" s="261" t="s">
        <v>942</v>
      </c>
      <c r="G154" s="212"/>
      <c r="H154" s="260" t="s">
        <v>976</v>
      </c>
      <c r="I154" s="260" t="s">
        <v>938</v>
      </c>
      <c r="J154" s="260">
        <v>50</v>
      </c>
      <c r="K154" s="256"/>
    </row>
    <row r="155" spans="2:11" customFormat="1" ht="15" customHeight="1">
      <c r="B155" s="235"/>
      <c r="C155" s="260" t="s">
        <v>944</v>
      </c>
      <c r="D155" s="212"/>
      <c r="E155" s="212"/>
      <c r="F155" s="261" t="s">
        <v>936</v>
      </c>
      <c r="G155" s="212"/>
      <c r="H155" s="260" t="s">
        <v>976</v>
      </c>
      <c r="I155" s="260" t="s">
        <v>946</v>
      </c>
      <c r="J155" s="260"/>
      <c r="K155" s="256"/>
    </row>
    <row r="156" spans="2:11" customFormat="1" ht="15" customHeight="1">
      <c r="B156" s="235"/>
      <c r="C156" s="260" t="s">
        <v>955</v>
      </c>
      <c r="D156" s="212"/>
      <c r="E156" s="212"/>
      <c r="F156" s="261" t="s">
        <v>942</v>
      </c>
      <c r="G156" s="212"/>
      <c r="H156" s="260" t="s">
        <v>976</v>
      </c>
      <c r="I156" s="260" t="s">
        <v>938</v>
      </c>
      <c r="J156" s="260">
        <v>50</v>
      </c>
      <c r="K156" s="256"/>
    </row>
    <row r="157" spans="2:11" customFormat="1" ht="15" customHeight="1">
      <c r="B157" s="235"/>
      <c r="C157" s="260" t="s">
        <v>963</v>
      </c>
      <c r="D157" s="212"/>
      <c r="E157" s="212"/>
      <c r="F157" s="261" t="s">
        <v>942</v>
      </c>
      <c r="G157" s="212"/>
      <c r="H157" s="260" t="s">
        <v>976</v>
      </c>
      <c r="I157" s="260" t="s">
        <v>938</v>
      </c>
      <c r="J157" s="260">
        <v>50</v>
      </c>
      <c r="K157" s="256"/>
    </row>
    <row r="158" spans="2:11" customFormat="1" ht="15" customHeight="1">
      <c r="B158" s="235"/>
      <c r="C158" s="260" t="s">
        <v>961</v>
      </c>
      <c r="D158" s="212"/>
      <c r="E158" s="212"/>
      <c r="F158" s="261" t="s">
        <v>942</v>
      </c>
      <c r="G158" s="212"/>
      <c r="H158" s="260" t="s">
        <v>976</v>
      </c>
      <c r="I158" s="260" t="s">
        <v>938</v>
      </c>
      <c r="J158" s="260">
        <v>50</v>
      </c>
      <c r="K158" s="256"/>
    </row>
    <row r="159" spans="2:11" customFormat="1" ht="15" customHeight="1">
      <c r="B159" s="235"/>
      <c r="C159" s="260" t="s">
        <v>102</v>
      </c>
      <c r="D159" s="212"/>
      <c r="E159" s="212"/>
      <c r="F159" s="261" t="s">
        <v>936</v>
      </c>
      <c r="G159" s="212"/>
      <c r="H159" s="260" t="s">
        <v>998</v>
      </c>
      <c r="I159" s="260" t="s">
        <v>938</v>
      </c>
      <c r="J159" s="260" t="s">
        <v>999</v>
      </c>
      <c r="K159" s="256"/>
    </row>
    <row r="160" spans="2:11" customFormat="1" ht="15" customHeight="1">
      <c r="B160" s="235"/>
      <c r="C160" s="260" t="s">
        <v>1000</v>
      </c>
      <c r="D160" s="212"/>
      <c r="E160" s="212"/>
      <c r="F160" s="261" t="s">
        <v>936</v>
      </c>
      <c r="G160" s="212"/>
      <c r="H160" s="260" t="s">
        <v>1001</v>
      </c>
      <c r="I160" s="260" t="s">
        <v>971</v>
      </c>
      <c r="J160" s="260"/>
      <c r="K160" s="256"/>
    </row>
    <row r="161" spans="2:11" customFormat="1" ht="15" customHeight="1">
      <c r="B161" s="262"/>
      <c r="C161" s="242"/>
      <c r="D161" s="242"/>
      <c r="E161" s="242"/>
      <c r="F161" s="242"/>
      <c r="G161" s="242"/>
      <c r="H161" s="242"/>
      <c r="I161" s="242"/>
      <c r="J161" s="242"/>
      <c r="K161" s="263"/>
    </row>
    <row r="162" spans="2:11" customFormat="1" ht="18.75" customHeight="1">
      <c r="B162" s="244"/>
      <c r="C162" s="254"/>
      <c r="D162" s="254"/>
      <c r="E162" s="254"/>
      <c r="F162" s="264"/>
      <c r="G162" s="254"/>
      <c r="H162" s="254"/>
      <c r="I162" s="254"/>
      <c r="J162" s="254"/>
      <c r="K162" s="244"/>
    </row>
    <row r="163" spans="2:11" customFormat="1" ht="18.75" customHeight="1">
      <c r="B163" s="219"/>
      <c r="C163" s="219"/>
      <c r="D163" s="219"/>
      <c r="E163" s="219"/>
      <c r="F163" s="219"/>
      <c r="G163" s="219"/>
      <c r="H163" s="219"/>
      <c r="I163" s="219"/>
      <c r="J163" s="219"/>
      <c r="K163" s="219"/>
    </row>
    <row r="164" spans="2:11" customFormat="1" ht="7.5" customHeight="1">
      <c r="B164" s="201"/>
      <c r="C164" s="202"/>
      <c r="D164" s="202"/>
      <c r="E164" s="202"/>
      <c r="F164" s="202"/>
      <c r="G164" s="202"/>
      <c r="H164" s="202"/>
      <c r="I164" s="202"/>
      <c r="J164" s="202"/>
      <c r="K164" s="203"/>
    </row>
    <row r="165" spans="2:11" customFormat="1" ht="45" customHeight="1">
      <c r="B165" s="204"/>
      <c r="C165" s="328" t="s">
        <v>1002</v>
      </c>
      <c r="D165" s="328"/>
      <c r="E165" s="328"/>
      <c r="F165" s="328"/>
      <c r="G165" s="328"/>
      <c r="H165" s="328"/>
      <c r="I165" s="328"/>
      <c r="J165" s="328"/>
      <c r="K165" s="205"/>
    </row>
    <row r="166" spans="2:11" customFormat="1" ht="17.25" customHeight="1">
      <c r="B166" s="204"/>
      <c r="C166" s="225" t="s">
        <v>930</v>
      </c>
      <c r="D166" s="225"/>
      <c r="E166" s="225"/>
      <c r="F166" s="225" t="s">
        <v>931</v>
      </c>
      <c r="G166" s="265"/>
      <c r="H166" s="266" t="s">
        <v>51</v>
      </c>
      <c r="I166" s="266" t="s">
        <v>54</v>
      </c>
      <c r="J166" s="225" t="s">
        <v>932</v>
      </c>
      <c r="K166" s="205"/>
    </row>
    <row r="167" spans="2:11" customFormat="1" ht="17.25" customHeight="1">
      <c r="B167" s="206"/>
      <c r="C167" s="227" t="s">
        <v>933</v>
      </c>
      <c r="D167" s="227"/>
      <c r="E167" s="227"/>
      <c r="F167" s="228" t="s">
        <v>934</v>
      </c>
      <c r="G167" s="267"/>
      <c r="H167" s="268"/>
      <c r="I167" s="268"/>
      <c r="J167" s="227" t="s">
        <v>935</v>
      </c>
      <c r="K167" s="207"/>
    </row>
    <row r="168" spans="2:11" customFormat="1" ht="5.25" customHeight="1">
      <c r="B168" s="235"/>
      <c r="C168" s="230"/>
      <c r="D168" s="230"/>
      <c r="E168" s="230"/>
      <c r="F168" s="230"/>
      <c r="G168" s="231"/>
      <c r="H168" s="230"/>
      <c r="I168" s="230"/>
      <c r="J168" s="230"/>
      <c r="K168" s="256"/>
    </row>
    <row r="169" spans="2:11" customFormat="1" ht="15" customHeight="1">
      <c r="B169" s="235"/>
      <c r="C169" s="212" t="s">
        <v>939</v>
      </c>
      <c r="D169" s="212"/>
      <c r="E169" s="212"/>
      <c r="F169" s="233" t="s">
        <v>936</v>
      </c>
      <c r="G169" s="212"/>
      <c r="H169" s="212" t="s">
        <v>976</v>
      </c>
      <c r="I169" s="212" t="s">
        <v>938</v>
      </c>
      <c r="J169" s="212">
        <v>120</v>
      </c>
      <c r="K169" s="256"/>
    </row>
    <row r="170" spans="2:11" customFormat="1" ht="15" customHeight="1">
      <c r="B170" s="235"/>
      <c r="C170" s="212" t="s">
        <v>985</v>
      </c>
      <c r="D170" s="212"/>
      <c r="E170" s="212"/>
      <c r="F170" s="233" t="s">
        <v>936</v>
      </c>
      <c r="G170" s="212"/>
      <c r="H170" s="212" t="s">
        <v>986</v>
      </c>
      <c r="I170" s="212" t="s">
        <v>938</v>
      </c>
      <c r="J170" s="212" t="s">
        <v>987</v>
      </c>
      <c r="K170" s="256"/>
    </row>
    <row r="171" spans="2:11" customFormat="1" ht="15" customHeight="1">
      <c r="B171" s="235"/>
      <c r="C171" s="212" t="s">
        <v>884</v>
      </c>
      <c r="D171" s="212"/>
      <c r="E171" s="212"/>
      <c r="F171" s="233" t="s">
        <v>936</v>
      </c>
      <c r="G171" s="212"/>
      <c r="H171" s="212" t="s">
        <v>1003</v>
      </c>
      <c r="I171" s="212" t="s">
        <v>938</v>
      </c>
      <c r="J171" s="212" t="s">
        <v>987</v>
      </c>
      <c r="K171" s="256"/>
    </row>
    <row r="172" spans="2:11" customFormat="1" ht="15" customHeight="1">
      <c r="B172" s="235"/>
      <c r="C172" s="212" t="s">
        <v>941</v>
      </c>
      <c r="D172" s="212"/>
      <c r="E172" s="212"/>
      <c r="F172" s="233" t="s">
        <v>942</v>
      </c>
      <c r="G172" s="212"/>
      <c r="H172" s="212" t="s">
        <v>1003</v>
      </c>
      <c r="I172" s="212" t="s">
        <v>938</v>
      </c>
      <c r="J172" s="212">
        <v>50</v>
      </c>
      <c r="K172" s="256"/>
    </row>
    <row r="173" spans="2:11" customFormat="1" ht="15" customHeight="1">
      <c r="B173" s="235"/>
      <c r="C173" s="212" t="s">
        <v>944</v>
      </c>
      <c r="D173" s="212"/>
      <c r="E173" s="212"/>
      <c r="F173" s="233" t="s">
        <v>936</v>
      </c>
      <c r="G173" s="212"/>
      <c r="H173" s="212" t="s">
        <v>1003</v>
      </c>
      <c r="I173" s="212" t="s">
        <v>946</v>
      </c>
      <c r="J173" s="212"/>
      <c r="K173" s="256"/>
    </row>
    <row r="174" spans="2:11" customFormat="1" ht="15" customHeight="1">
      <c r="B174" s="235"/>
      <c r="C174" s="212" t="s">
        <v>955</v>
      </c>
      <c r="D174" s="212"/>
      <c r="E174" s="212"/>
      <c r="F174" s="233" t="s">
        <v>942</v>
      </c>
      <c r="G174" s="212"/>
      <c r="H174" s="212" t="s">
        <v>1003</v>
      </c>
      <c r="I174" s="212" t="s">
        <v>938</v>
      </c>
      <c r="J174" s="212">
        <v>50</v>
      </c>
      <c r="K174" s="256"/>
    </row>
    <row r="175" spans="2:11" customFormat="1" ht="15" customHeight="1">
      <c r="B175" s="235"/>
      <c r="C175" s="212" t="s">
        <v>963</v>
      </c>
      <c r="D175" s="212"/>
      <c r="E175" s="212"/>
      <c r="F175" s="233" t="s">
        <v>942</v>
      </c>
      <c r="G175" s="212"/>
      <c r="H175" s="212" t="s">
        <v>1003</v>
      </c>
      <c r="I175" s="212" t="s">
        <v>938</v>
      </c>
      <c r="J175" s="212">
        <v>50</v>
      </c>
      <c r="K175" s="256"/>
    </row>
    <row r="176" spans="2:11" customFormat="1" ht="15" customHeight="1">
      <c r="B176" s="235"/>
      <c r="C176" s="212" t="s">
        <v>961</v>
      </c>
      <c r="D176" s="212"/>
      <c r="E176" s="212"/>
      <c r="F176" s="233" t="s">
        <v>942</v>
      </c>
      <c r="G176" s="212"/>
      <c r="H176" s="212" t="s">
        <v>1003</v>
      </c>
      <c r="I176" s="212" t="s">
        <v>938</v>
      </c>
      <c r="J176" s="212">
        <v>50</v>
      </c>
      <c r="K176" s="256"/>
    </row>
    <row r="177" spans="2:11" customFormat="1" ht="15" customHeight="1">
      <c r="B177" s="235"/>
      <c r="C177" s="212" t="s">
        <v>116</v>
      </c>
      <c r="D177" s="212"/>
      <c r="E177" s="212"/>
      <c r="F177" s="233" t="s">
        <v>936</v>
      </c>
      <c r="G177" s="212"/>
      <c r="H177" s="212" t="s">
        <v>1004</v>
      </c>
      <c r="I177" s="212" t="s">
        <v>1005</v>
      </c>
      <c r="J177" s="212"/>
      <c r="K177" s="256"/>
    </row>
    <row r="178" spans="2:11" customFormat="1" ht="15" customHeight="1">
      <c r="B178" s="235"/>
      <c r="C178" s="212" t="s">
        <v>54</v>
      </c>
      <c r="D178" s="212"/>
      <c r="E178" s="212"/>
      <c r="F178" s="233" t="s">
        <v>936</v>
      </c>
      <c r="G178" s="212"/>
      <c r="H178" s="212" t="s">
        <v>1006</v>
      </c>
      <c r="I178" s="212" t="s">
        <v>1007</v>
      </c>
      <c r="J178" s="212">
        <v>1</v>
      </c>
      <c r="K178" s="256"/>
    </row>
    <row r="179" spans="2:11" customFormat="1" ht="15" customHeight="1">
      <c r="B179" s="235"/>
      <c r="C179" s="212" t="s">
        <v>50</v>
      </c>
      <c r="D179" s="212"/>
      <c r="E179" s="212"/>
      <c r="F179" s="233" t="s">
        <v>936</v>
      </c>
      <c r="G179" s="212"/>
      <c r="H179" s="212" t="s">
        <v>1008</v>
      </c>
      <c r="I179" s="212" t="s">
        <v>938</v>
      </c>
      <c r="J179" s="212">
        <v>20</v>
      </c>
      <c r="K179" s="256"/>
    </row>
    <row r="180" spans="2:11" customFormat="1" ht="15" customHeight="1">
      <c r="B180" s="235"/>
      <c r="C180" s="212" t="s">
        <v>51</v>
      </c>
      <c r="D180" s="212"/>
      <c r="E180" s="212"/>
      <c r="F180" s="233" t="s">
        <v>936</v>
      </c>
      <c r="G180" s="212"/>
      <c r="H180" s="212" t="s">
        <v>1009</v>
      </c>
      <c r="I180" s="212" t="s">
        <v>938</v>
      </c>
      <c r="J180" s="212">
        <v>255</v>
      </c>
      <c r="K180" s="256"/>
    </row>
    <row r="181" spans="2:11" customFormat="1" ht="15" customHeight="1">
      <c r="B181" s="235"/>
      <c r="C181" s="212" t="s">
        <v>117</v>
      </c>
      <c r="D181" s="212"/>
      <c r="E181" s="212"/>
      <c r="F181" s="233" t="s">
        <v>936</v>
      </c>
      <c r="G181" s="212"/>
      <c r="H181" s="212" t="s">
        <v>900</v>
      </c>
      <c r="I181" s="212" t="s">
        <v>938</v>
      </c>
      <c r="J181" s="212">
        <v>10</v>
      </c>
      <c r="K181" s="256"/>
    </row>
    <row r="182" spans="2:11" customFormat="1" ht="15" customHeight="1">
      <c r="B182" s="235"/>
      <c r="C182" s="212" t="s">
        <v>118</v>
      </c>
      <c r="D182" s="212"/>
      <c r="E182" s="212"/>
      <c r="F182" s="233" t="s">
        <v>936</v>
      </c>
      <c r="G182" s="212"/>
      <c r="H182" s="212" t="s">
        <v>1010</v>
      </c>
      <c r="I182" s="212" t="s">
        <v>971</v>
      </c>
      <c r="J182" s="212"/>
      <c r="K182" s="256"/>
    </row>
    <row r="183" spans="2:11" customFormat="1" ht="15" customHeight="1">
      <c r="B183" s="235"/>
      <c r="C183" s="212" t="s">
        <v>1011</v>
      </c>
      <c r="D183" s="212"/>
      <c r="E183" s="212"/>
      <c r="F183" s="233" t="s">
        <v>936</v>
      </c>
      <c r="G183" s="212"/>
      <c r="H183" s="212" t="s">
        <v>1012</v>
      </c>
      <c r="I183" s="212" t="s">
        <v>971</v>
      </c>
      <c r="J183" s="212"/>
      <c r="K183" s="256"/>
    </row>
    <row r="184" spans="2:11" customFormat="1" ht="15" customHeight="1">
      <c r="B184" s="235"/>
      <c r="C184" s="212" t="s">
        <v>1000</v>
      </c>
      <c r="D184" s="212"/>
      <c r="E184" s="212"/>
      <c r="F184" s="233" t="s">
        <v>936</v>
      </c>
      <c r="G184" s="212"/>
      <c r="H184" s="212" t="s">
        <v>1013</v>
      </c>
      <c r="I184" s="212" t="s">
        <v>971</v>
      </c>
      <c r="J184" s="212"/>
      <c r="K184" s="256"/>
    </row>
    <row r="185" spans="2:11" customFormat="1" ht="15" customHeight="1">
      <c r="B185" s="235"/>
      <c r="C185" s="212" t="s">
        <v>120</v>
      </c>
      <c r="D185" s="212"/>
      <c r="E185" s="212"/>
      <c r="F185" s="233" t="s">
        <v>942</v>
      </c>
      <c r="G185" s="212"/>
      <c r="H185" s="212" t="s">
        <v>1014</v>
      </c>
      <c r="I185" s="212" t="s">
        <v>938</v>
      </c>
      <c r="J185" s="212">
        <v>50</v>
      </c>
      <c r="K185" s="256"/>
    </row>
    <row r="186" spans="2:11" customFormat="1" ht="15" customHeight="1">
      <c r="B186" s="235"/>
      <c r="C186" s="212" t="s">
        <v>1015</v>
      </c>
      <c r="D186" s="212"/>
      <c r="E186" s="212"/>
      <c r="F186" s="233" t="s">
        <v>942</v>
      </c>
      <c r="G186" s="212"/>
      <c r="H186" s="212" t="s">
        <v>1016</v>
      </c>
      <c r="I186" s="212" t="s">
        <v>1017</v>
      </c>
      <c r="J186" s="212"/>
      <c r="K186" s="256"/>
    </row>
    <row r="187" spans="2:11" customFormat="1" ht="15" customHeight="1">
      <c r="B187" s="235"/>
      <c r="C187" s="212" t="s">
        <v>1018</v>
      </c>
      <c r="D187" s="212"/>
      <c r="E187" s="212"/>
      <c r="F187" s="233" t="s">
        <v>942</v>
      </c>
      <c r="G187" s="212"/>
      <c r="H187" s="212" t="s">
        <v>1019</v>
      </c>
      <c r="I187" s="212" t="s">
        <v>1017</v>
      </c>
      <c r="J187" s="212"/>
      <c r="K187" s="256"/>
    </row>
    <row r="188" spans="2:11" customFormat="1" ht="15" customHeight="1">
      <c r="B188" s="235"/>
      <c r="C188" s="212" t="s">
        <v>1020</v>
      </c>
      <c r="D188" s="212"/>
      <c r="E188" s="212"/>
      <c r="F188" s="233" t="s">
        <v>942</v>
      </c>
      <c r="G188" s="212"/>
      <c r="H188" s="212" t="s">
        <v>1021</v>
      </c>
      <c r="I188" s="212" t="s">
        <v>1017</v>
      </c>
      <c r="J188" s="212"/>
      <c r="K188" s="256"/>
    </row>
    <row r="189" spans="2:11" customFormat="1" ht="15" customHeight="1">
      <c r="B189" s="235"/>
      <c r="C189" s="269" t="s">
        <v>1022</v>
      </c>
      <c r="D189" s="212"/>
      <c r="E189" s="212"/>
      <c r="F189" s="233" t="s">
        <v>942</v>
      </c>
      <c r="G189" s="212"/>
      <c r="H189" s="212" t="s">
        <v>1023</v>
      </c>
      <c r="I189" s="212" t="s">
        <v>1024</v>
      </c>
      <c r="J189" s="270" t="s">
        <v>1025</v>
      </c>
      <c r="K189" s="256"/>
    </row>
    <row r="190" spans="2:11" customFormat="1" ht="15" customHeight="1">
      <c r="B190" s="271"/>
      <c r="C190" s="272" t="s">
        <v>1026</v>
      </c>
      <c r="D190" s="273"/>
      <c r="E190" s="273"/>
      <c r="F190" s="274" t="s">
        <v>942</v>
      </c>
      <c r="G190" s="273"/>
      <c r="H190" s="273" t="s">
        <v>1027</v>
      </c>
      <c r="I190" s="273" t="s">
        <v>1024</v>
      </c>
      <c r="J190" s="275" t="s">
        <v>1025</v>
      </c>
      <c r="K190" s="276"/>
    </row>
    <row r="191" spans="2:11" customFormat="1" ht="15" customHeight="1">
      <c r="B191" s="235"/>
      <c r="C191" s="269" t="s">
        <v>39</v>
      </c>
      <c r="D191" s="212"/>
      <c r="E191" s="212"/>
      <c r="F191" s="233" t="s">
        <v>936</v>
      </c>
      <c r="G191" s="212"/>
      <c r="H191" s="209" t="s">
        <v>1028</v>
      </c>
      <c r="I191" s="212" t="s">
        <v>1029</v>
      </c>
      <c r="J191" s="212"/>
      <c r="K191" s="256"/>
    </row>
    <row r="192" spans="2:11" customFormat="1" ht="15" customHeight="1">
      <c r="B192" s="235"/>
      <c r="C192" s="269" t="s">
        <v>1030</v>
      </c>
      <c r="D192" s="212"/>
      <c r="E192" s="212"/>
      <c r="F192" s="233" t="s">
        <v>936</v>
      </c>
      <c r="G192" s="212"/>
      <c r="H192" s="212" t="s">
        <v>1031</v>
      </c>
      <c r="I192" s="212" t="s">
        <v>971</v>
      </c>
      <c r="J192" s="212"/>
      <c r="K192" s="256"/>
    </row>
    <row r="193" spans="2:11" customFormat="1" ht="15" customHeight="1">
      <c r="B193" s="235"/>
      <c r="C193" s="269" t="s">
        <v>1032</v>
      </c>
      <c r="D193" s="212"/>
      <c r="E193" s="212"/>
      <c r="F193" s="233" t="s">
        <v>936</v>
      </c>
      <c r="G193" s="212"/>
      <c r="H193" s="212" t="s">
        <v>1033</v>
      </c>
      <c r="I193" s="212" t="s">
        <v>971</v>
      </c>
      <c r="J193" s="212"/>
      <c r="K193" s="256"/>
    </row>
    <row r="194" spans="2:11" customFormat="1" ht="15" customHeight="1">
      <c r="B194" s="235"/>
      <c r="C194" s="269" t="s">
        <v>1034</v>
      </c>
      <c r="D194" s="212"/>
      <c r="E194" s="212"/>
      <c r="F194" s="233" t="s">
        <v>942</v>
      </c>
      <c r="G194" s="212"/>
      <c r="H194" s="212" t="s">
        <v>1035</v>
      </c>
      <c r="I194" s="212" t="s">
        <v>971</v>
      </c>
      <c r="J194" s="212"/>
      <c r="K194" s="256"/>
    </row>
    <row r="195" spans="2:11" customFormat="1" ht="15" customHeight="1">
      <c r="B195" s="262"/>
      <c r="C195" s="277"/>
      <c r="D195" s="242"/>
      <c r="E195" s="242"/>
      <c r="F195" s="242"/>
      <c r="G195" s="242"/>
      <c r="H195" s="242"/>
      <c r="I195" s="242"/>
      <c r="J195" s="242"/>
      <c r="K195" s="263"/>
    </row>
    <row r="196" spans="2:11" customFormat="1" ht="18.75" customHeight="1">
      <c r="B196" s="244"/>
      <c r="C196" s="254"/>
      <c r="D196" s="254"/>
      <c r="E196" s="254"/>
      <c r="F196" s="264"/>
      <c r="G196" s="254"/>
      <c r="H196" s="254"/>
      <c r="I196" s="254"/>
      <c r="J196" s="254"/>
      <c r="K196" s="244"/>
    </row>
    <row r="197" spans="2:11" customFormat="1" ht="18.75" customHeight="1">
      <c r="B197" s="244"/>
      <c r="C197" s="254"/>
      <c r="D197" s="254"/>
      <c r="E197" s="254"/>
      <c r="F197" s="264"/>
      <c r="G197" s="254"/>
      <c r="H197" s="254"/>
      <c r="I197" s="254"/>
      <c r="J197" s="254"/>
      <c r="K197" s="244"/>
    </row>
    <row r="198" spans="2:11" customFormat="1" ht="18.75" customHeight="1"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</row>
    <row r="199" spans="2:11" customFormat="1" ht="13.5">
      <c r="B199" s="201"/>
      <c r="C199" s="202"/>
      <c r="D199" s="202"/>
      <c r="E199" s="202"/>
      <c r="F199" s="202"/>
      <c r="G199" s="202"/>
      <c r="H199" s="202"/>
      <c r="I199" s="202"/>
      <c r="J199" s="202"/>
      <c r="K199" s="203"/>
    </row>
    <row r="200" spans="2:11" customFormat="1" ht="21">
      <c r="B200" s="204"/>
      <c r="C200" s="328" t="s">
        <v>1036</v>
      </c>
      <c r="D200" s="328"/>
      <c r="E200" s="328"/>
      <c r="F200" s="328"/>
      <c r="G200" s="328"/>
      <c r="H200" s="328"/>
      <c r="I200" s="328"/>
      <c r="J200" s="328"/>
      <c r="K200" s="205"/>
    </row>
    <row r="201" spans="2:11" customFormat="1" ht="25.5" customHeight="1">
      <c r="B201" s="204"/>
      <c r="C201" s="278" t="s">
        <v>1037</v>
      </c>
      <c r="D201" s="278"/>
      <c r="E201" s="278"/>
      <c r="F201" s="278" t="s">
        <v>1038</v>
      </c>
      <c r="G201" s="279"/>
      <c r="H201" s="331" t="s">
        <v>1039</v>
      </c>
      <c r="I201" s="331"/>
      <c r="J201" s="331"/>
      <c r="K201" s="205"/>
    </row>
    <row r="202" spans="2:11" customFormat="1" ht="5.25" customHeight="1">
      <c r="B202" s="235"/>
      <c r="C202" s="230"/>
      <c r="D202" s="230"/>
      <c r="E202" s="230"/>
      <c r="F202" s="230"/>
      <c r="G202" s="254"/>
      <c r="H202" s="230"/>
      <c r="I202" s="230"/>
      <c r="J202" s="230"/>
      <c r="K202" s="256"/>
    </row>
    <row r="203" spans="2:11" customFormat="1" ht="15" customHeight="1">
      <c r="B203" s="235"/>
      <c r="C203" s="212" t="s">
        <v>1029</v>
      </c>
      <c r="D203" s="212"/>
      <c r="E203" s="212"/>
      <c r="F203" s="233" t="s">
        <v>40</v>
      </c>
      <c r="G203" s="212"/>
      <c r="H203" s="332" t="s">
        <v>1040</v>
      </c>
      <c r="I203" s="332"/>
      <c r="J203" s="332"/>
      <c r="K203" s="256"/>
    </row>
    <row r="204" spans="2:11" customFormat="1" ht="15" customHeight="1">
      <c r="B204" s="235"/>
      <c r="C204" s="212"/>
      <c r="D204" s="212"/>
      <c r="E204" s="212"/>
      <c r="F204" s="233" t="s">
        <v>41</v>
      </c>
      <c r="G204" s="212"/>
      <c r="H204" s="332" t="s">
        <v>1041</v>
      </c>
      <c r="I204" s="332"/>
      <c r="J204" s="332"/>
      <c r="K204" s="256"/>
    </row>
    <row r="205" spans="2:11" customFormat="1" ht="15" customHeight="1">
      <c r="B205" s="235"/>
      <c r="C205" s="212"/>
      <c r="D205" s="212"/>
      <c r="E205" s="212"/>
      <c r="F205" s="233" t="s">
        <v>44</v>
      </c>
      <c r="G205" s="212"/>
      <c r="H205" s="332" t="s">
        <v>1042</v>
      </c>
      <c r="I205" s="332"/>
      <c r="J205" s="332"/>
      <c r="K205" s="256"/>
    </row>
    <row r="206" spans="2:11" customFormat="1" ht="15" customHeight="1">
      <c r="B206" s="235"/>
      <c r="C206" s="212"/>
      <c r="D206" s="212"/>
      <c r="E206" s="212"/>
      <c r="F206" s="233" t="s">
        <v>42</v>
      </c>
      <c r="G206" s="212"/>
      <c r="H206" s="332" t="s">
        <v>1043</v>
      </c>
      <c r="I206" s="332"/>
      <c r="J206" s="332"/>
      <c r="K206" s="256"/>
    </row>
    <row r="207" spans="2:11" customFormat="1" ht="15" customHeight="1">
      <c r="B207" s="235"/>
      <c r="C207" s="212"/>
      <c r="D207" s="212"/>
      <c r="E207" s="212"/>
      <c r="F207" s="233" t="s">
        <v>43</v>
      </c>
      <c r="G207" s="212"/>
      <c r="H207" s="332" t="s">
        <v>1044</v>
      </c>
      <c r="I207" s="332"/>
      <c r="J207" s="332"/>
      <c r="K207" s="256"/>
    </row>
    <row r="208" spans="2:11" customFormat="1" ht="15" customHeight="1">
      <c r="B208" s="235"/>
      <c r="C208" s="212"/>
      <c r="D208" s="212"/>
      <c r="E208" s="212"/>
      <c r="F208" s="233"/>
      <c r="G208" s="212"/>
      <c r="H208" s="212"/>
      <c r="I208" s="212"/>
      <c r="J208" s="212"/>
      <c r="K208" s="256"/>
    </row>
    <row r="209" spans="2:11" customFormat="1" ht="15" customHeight="1">
      <c r="B209" s="235"/>
      <c r="C209" s="212" t="s">
        <v>983</v>
      </c>
      <c r="D209" s="212"/>
      <c r="E209" s="212"/>
      <c r="F209" s="233" t="s">
        <v>76</v>
      </c>
      <c r="G209" s="212"/>
      <c r="H209" s="332" t="s">
        <v>1045</v>
      </c>
      <c r="I209" s="332"/>
      <c r="J209" s="332"/>
      <c r="K209" s="256"/>
    </row>
    <row r="210" spans="2:11" customFormat="1" ht="15" customHeight="1">
      <c r="B210" s="235"/>
      <c r="C210" s="212"/>
      <c r="D210" s="212"/>
      <c r="E210" s="212"/>
      <c r="F210" s="233" t="s">
        <v>880</v>
      </c>
      <c r="G210" s="212"/>
      <c r="H210" s="332" t="s">
        <v>881</v>
      </c>
      <c r="I210" s="332"/>
      <c r="J210" s="332"/>
      <c r="K210" s="256"/>
    </row>
    <row r="211" spans="2:11" customFormat="1" ht="15" customHeight="1">
      <c r="B211" s="235"/>
      <c r="C211" s="212"/>
      <c r="D211" s="212"/>
      <c r="E211" s="212"/>
      <c r="F211" s="233" t="s">
        <v>878</v>
      </c>
      <c r="G211" s="212"/>
      <c r="H211" s="332" t="s">
        <v>1046</v>
      </c>
      <c r="I211" s="332"/>
      <c r="J211" s="332"/>
      <c r="K211" s="256"/>
    </row>
    <row r="212" spans="2:11" customFormat="1" ht="15" customHeight="1">
      <c r="B212" s="280"/>
      <c r="C212" s="212"/>
      <c r="D212" s="212"/>
      <c r="E212" s="212"/>
      <c r="F212" s="233" t="s">
        <v>86</v>
      </c>
      <c r="G212" s="269"/>
      <c r="H212" s="333" t="s">
        <v>882</v>
      </c>
      <c r="I212" s="333"/>
      <c r="J212" s="333"/>
      <c r="K212" s="281"/>
    </row>
    <row r="213" spans="2:11" customFormat="1" ht="15" customHeight="1">
      <c r="B213" s="280"/>
      <c r="C213" s="212"/>
      <c r="D213" s="212"/>
      <c r="E213" s="212"/>
      <c r="F213" s="233" t="s">
        <v>883</v>
      </c>
      <c r="G213" s="269"/>
      <c r="H213" s="333" t="s">
        <v>1047</v>
      </c>
      <c r="I213" s="333"/>
      <c r="J213" s="333"/>
      <c r="K213" s="281"/>
    </row>
    <row r="214" spans="2:11" customFormat="1" ht="15" customHeight="1">
      <c r="B214" s="280"/>
      <c r="C214" s="212"/>
      <c r="D214" s="212"/>
      <c r="E214" s="212"/>
      <c r="F214" s="233"/>
      <c r="G214" s="269"/>
      <c r="H214" s="260"/>
      <c r="I214" s="260"/>
      <c r="J214" s="260"/>
      <c r="K214" s="281"/>
    </row>
    <row r="215" spans="2:11" customFormat="1" ht="15" customHeight="1">
      <c r="B215" s="280"/>
      <c r="C215" s="212" t="s">
        <v>1007</v>
      </c>
      <c r="D215" s="212"/>
      <c r="E215" s="212"/>
      <c r="F215" s="233">
        <v>1</v>
      </c>
      <c r="G215" s="269"/>
      <c r="H215" s="333" t="s">
        <v>1048</v>
      </c>
      <c r="I215" s="333"/>
      <c r="J215" s="333"/>
      <c r="K215" s="281"/>
    </row>
    <row r="216" spans="2:11" customFormat="1" ht="15" customHeight="1">
      <c r="B216" s="280"/>
      <c r="C216" s="212"/>
      <c r="D216" s="212"/>
      <c r="E216" s="212"/>
      <c r="F216" s="233">
        <v>2</v>
      </c>
      <c r="G216" s="269"/>
      <c r="H216" s="333" t="s">
        <v>1049</v>
      </c>
      <c r="I216" s="333"/>
      <c r="J216" s="333"/>
      <c r="K216" s="281"/>
    </row>
    <row r="217" spans="2:11" customFormat="1" ht="15" customHeight="1">
      <c r="B217" s="280"/>
      <c r="C217" s="212"/>
      <c r="D217" s="212"/>
      <c r="E217" s="212"/>
      <c r="F217" s="233">
        <v>3</v>
      </c>
      <c r="G217" s="269"/>
      <c r="H217" s="333" t="s">
        <v>1050</v>
      </c>
      <c r="I217" s="333"/>
      <c r="J217" s="333"/>
      <c r="K217" s="281"/>
    </row>
    <row r="218" spans="2:11" customFormat="1" ht="15" customHeight="1">
      <c r="B218" s="280"/>
      <c r="C218" s="212"/>
      <c r="D218" s="212"/>
      <c r="E218" s="212"/>
      <c r="F218" s="233">
        <v>4</v>
      </c>
      <c r="G218" s="269"/>
      <c r="H218" s="333" t="s">
        <v>1051</v>
      </c>
      <c r="I218" s="333"/>
      <c r="J218" s="333"/>
      <c r="K218" s="281"/>
    </row>
    <row r="219" spans="2:11" customFormat="1" ht="12.75" customHeight="1">
      <c r="B219" s="282"/>
      <c r="C219" s="283"/>
      <c r="D219" s="283"/>
      <c r="E219" s="283"/>
      <c r="F219" s="283"/>
      <c r="G219" s="283"/>
      <c r="H219" s="283"/>
      <c r="I219" s="283"/>
      <c r="J219" s="283"/>
      <c r="K219" s="284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Rekapitulace stavby</vt:lpstr>
      <vt:lpstr>SO101 - Pozemní komunikace</vt:lpstr>
      <vt:lpstr>SO301 - Dešťová kanalizace</vt:lpstr>
      <vt:lpstr>SO401 - Veřejné osvětlení</vt:lpstr>
      <vt:lpstr>v - VON</vt:lpstr>
      <vt:lpstr>Seznam figur</vt:lpstr>
      <vt:lpstr>Pokyny pro vyplnění</vt:lpstr>
      <vt:lpstr>'Rekapitulace stavby'!Názvy_tisku</vt:lpstr>
      <vt:lpstr>'Seznam figur'!Názvy_tisku</vt:lpstr>
      <vt:lpstr>'SO101 - Pozemní komunikace'!Názvy_tisku</vt:lpstr>
      <vt:lpstr>'SO301 - Dešťová kanalizace'!Názvy_tisku</vt:lpstr>
      <vt:lpstr>'SO401 - Veřejné osvětlení'!Názvy_tisku</vt:lpstr>
      <vt:lpstr>'v - VON'!Názvy_tisku</vt:lpstr>
      <vt:lpstr>'Pokyny pro vyplnění'!Oblast_tisku</vt:lpstr>
      <vt:lpstr>'Rekapitulace stavby'!Oblast_tisku</vt:lpstr>
      <vt:lpstr>'Seznam figur'!Oblast_tisku</vt:lpstr>
      <vt:lpstr>'SO101 - Pozemní komunikace'!Oblast_tisku</vt:lpstr>
      <vt:lpstr>'SO301 - Dešťová kanalizace'!Oblast_tisku</vt:lpstr>
      <vt:lpstr>'SO401 - Veřejné osvětlení'!Oblast_tisku</vt:lpstr>
      <vt:lpstr>'v - VON'!Oblast_tisku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NOVÁK</dc:creator>
  <cp:lastModifiedBy>Petr Novák</cp:lastModifiedBy>
  <dcterms:created xsi:type="dcterms:W3CDTF">2025-02-21T14:53:32Z</dcterms:created>
  <dcterms:modified xsi:type="dcterms:W3CDTF">2025-02-21T14:54:48Z</dcterms:modified>
</cp:coreProperties>
</file>